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autoCompressPictures="0"/>
  <bookViews>
    <workbookView xWindow="60" yWindow="0" windowWidth="51200" windowHeight="26740" activeTab="1"/>
  </bookViews>
  <sheets>
    <sheet name="Project 4 " sheetId="1" r:id="rId1"/>
    <sheet name="Solution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0" i="4" l="1"/>
  <c r="C89" i="4"/>
  <c r="B23" i="4"/>
  <c r="C23" i="4"/>
  <c r="D85" i="4"/>
  <c r="E87" i="4"/>
  <c r="D87" i="4"/>
  <c r="D86" i="4"/>
  <c r="C88" i="4"/>
  <c r="D88" i="4"/>
  <c r="B29" i="4"/>
  <c r="D6" i="4"/>
  <c r="D18" i="4"/>
  <c r="C29" i="4"/>
  <c r="B31" i="4"/>
  <c r="C6" i="4"/>
  <c r="C18" i="4"/>
  <c r="C31" i="4"/>
  <c r="C30" i="4"/>
  <c r="B27" i="4"/>
  <c r="C32" i="4"/>
  <c r="C33" i="4"/>
  <c r="C34" i="4"/>
  <c r="E6" i="4"/>
  <c r="E18" i="4"/>
  <c r="D29" i="4"/>
  <c r="D31" i="4"/>
  <c r="D30" i="4"/>
  <c r="D32" i="4"/>
  <c r="D33" i="4"/>
  <c r="D34" i="4"/>
  <c r="E29" i="4"/>
  <c r="E31" i="4"/>
  <c r="E30" i="4"/>
  <c r="E32" i="4"/>
  <c r="E33" i="4"/>
  <c r="E34" i="4"/>
  <c r="F34" i="4"/>
  <c r="G80" i="4"/>
  <c r="B19" i="4"/>
  <c r="C19" i="4"/>
  <c r="C20" i="4"/>
  <c r="C21" i="4"/>
  <c r="C22" i="4"/>
  <c r="C26" i="4"/>
  <c r="C38" i="4"/>
  <c r="B39" i="4"/>
  <c r="C39" i="4"/>
  <c r="C40" i="4"/>
  <c r="D19" i="4"/>
  <c r="D20" i="4"/>
  <c r="D21" i="4"/>
  <c r="D22" i="4"/>
  <c r="D26" i="4"/>
  <c r="D38" i="4"/>
  <c r="D39" i="4"/>
  <c r="D40" i="4"/>
  <c r="E19" i="4"/>
  <c r="E20" i="4"/>
  <c r="E21" i="4"/>
  <c r="E22" i="4"/>
  <c r="E26" i="4"/>
  <c r="E38" i="4"/>
  <c r="E39" i="4"/>
  <c r="E40" i="4"/>
  <c r="F40" i="4"/>
  <c r="B41" i="4"/>
  <c r="F41" i="4"/>
  <c r="F42" i="4"/>
  <c r="G81" i="4"/>
  <c r="C46" i="4"/>
  <c r="B47" i="4"/>
  <c r="C47" i="4"/>
  <c r="C48" i="4"/>
  <c r="B49" i="4"/>
  <c r="C49" i="4"/>
  <c r="C50" i="4"/>
  <c r="D46" i="4"/>
  <c r="D47" i="4"/>
  <c r="D48" i="4"/>
  <c r="D49" i="4"/>
  <c r="D50" i="4"/>
  <c r="E46" i="4"/>
  <c r="E47" i="4"/>
  <c r="E48" i="4"/>
  <c r="E49" i="4"/>
  <c r="E50" i="4"/>
  <c r="F50" i="4"/>
  <c r="G82" i="4"/>
  <c r="F21" i="4"/>
  <c r="G83" i="4"/>
  <c r="F29" i="4"/>
  <c r="G84" i="4"/>
  <c r="G85" i="4"/>
  <c r="J80" i="4"/>
  <c r="F18" i="4"/>
  <c r="F31" i="4"/>
  <c r="J81" i="4"/>
  <c r="F19" i="4"/>
  <c r="J83" i="4"/>
  <c r="J84" i="4"/>
  <c r="B58" i="4"/>
  <c r="C66" i="4"/>
  <c r="C67" i="4"/>
  <c r="C41" i="4"/>
  <c r="C42" i="4"/>
  <c r="C68" i="4"/>
  <c r="C55" i="4"/>
  <c r="B56" i="4"/>
  <c r="C56" i="4"/>
  <c r="C57" i="4"/>
  <c r="C58" i="4"/>
  <c r="C59" i="4"/>
  <c r="C69" i="4"/>
  <c r="C70" i="4"/>
  <c r="C71" i="4"/>
  <c r="D58" i="4"/>
  <c r="D66" i="4"/>
  <c r="D67" i="4"/>
  <c r="D41" i="4"/>
  <c r="D42" i="4"/>
  <c r="D68" i="4"/>
  <c r="D55" i="4"/>
  <c r="D56" i="4"/>
  <c r="D57" i="4"/>
  <c r="D59" i="4"/>
  <c r="D69" i="4"/>
  <c r="D70" i="4"/>
  <c r="D71" i="4"/>
  <c r="E58" i="4"/>
  <c r="E66" i="4"/>
  <c r="E67" i="4"/>
  <c r="E41" i="4"/>
  <c r="E42" i="4"/>
  <c r="E68" i="4"/>
  <c r="E55" i="4"/>
  <c r="E56" i="4"/>
  <c r="E57" i="4"/>
  <c r="E59" i="4"/>
  <c r="E69" i="4"/>
  <c r="E70" i="4"/>
  <c r="E71" i="4"/>
  <c r="G71" i="4"/>
  <c r="F71" i="4"/>
  <c r="E93" i="4"/>
  <c r="F7" i="4"/>
  <c r="F6" i="4"/>
  <c r="F8" i="4"/>
  <c r="D92" i="4"/>
  <c r="E94" i="4"/>
  <c r="D93" i="4"/>
  <c r="D94" i="4"/>
  <c r="F94" i="4"/>
  <c r="F93" i="4"/>
  <c r="C27" i="4"/>
  <c r="C28" i="4"/>
  <c r="D27" i="4"/>
  <c r="D28" i="4"/>
  <c r="E27" i="4"/>
  <c r="E28" i="4"/>
  <c r="F28" i="4"/>
  <c r="D81" i="4"/>
  <c r="D82" i="4"/>
  <c r="D83" i="4"/>
  <c r="D84" i="4"/>
  <c r="E85" i="4"/>
  <c r="F55" i="4"/>
  <c r="F56" i="4"/>
  <c r="F57" i="4"/>
  <c r="F58" i="4"/>
  <c r="F59" i="4"/>
  <c r="D95" i="4"/>
  <c r="F66" i="4"/>
  <c r="C63" i="4"/>
  <c r="C7" i="4"/>
  <c r="C8" i="4"/>
  <c r="C11" i="4"/>
  <c r="B6" i="4"/>
  <c r="B7" i="4"/>
  <c r="B8" i="4"/>
  <c r="C12" i="4"/>
  <c r="C13" i="4"/>
  <c r="C64" i="4"/>
  <c r="C65" i="4"/>
  <c r="C72" i="4"/>
  <c r="D63" i="4"/>
  <c r="D7" i="4"/>
  <c r="D8" i="4"/>
  <c r="D11" i="4"/>
  <c r="D12" i="4"/>
  <c r="D13" i="4"/>
  <c r="D64" i="4"/>
  <c r="D65" i="4"/>
  <c r="D72" i="4"/>
  <c r="E63" i="4"/>
  <c r="E7" i="4"/>
  <c r="E8" i="4"/>
  <c r="E11" i="4"/>
  <c r="E12" i="4"/>
  <c r="E13" i="4"/>
  <c r="E64" i="4"/>
  <c r="E65" i="4"/>
  <c r="F65" i="4"/>
  <c r="F11" i="4"/>
  <c r="F12" i="4"/>
  <c r="F13" i="4"/>
  <c r="F64" i="4"/>
  <c r="F63" i="4"/>
  <c r="F67" i="4"/>
  <c r="G59" i="4"/>
  <c r="C68" i="1"/>
  <c r="B21" i="4"/>
  <c r="G7" i="4"/>
  <c r="G13" i="4"/>
  <c r="G12" i="4"/>
  <c r="F70" i="4"/>
  <c r="G70" i="4"/>
  <c r="G69" i="4"/>
  <c r="F46" i="4"/>
  <c r="F47" i="4"/>
  <c r="F48" i="4"/>
  <c r="F69" i="4"/>
  <c r="G66" i="4"/>
  <c r="G67" i="4"/>
  <c r="G68" i="4"/>
  <c r="F68" i="4"/>
  <c r="G63" i="4"/>
  <c r="G64" i="4"/>
  <c r="G57" i="4"/>
  <c r="G55" i="4"/>
  <c r="F49" i="4"/>
  <c r="G50" i="4"/>
  <c r="F26" i="4"/>
  <c r="F38" i="4"/>
  <c r="F39" i="4"/>
  <c r="G40" i="4"/>
  <c r="F32" i="4"/>
  <c r="F30" i="4"/>
  <c r="F27" i="4"/>
  <c r="D23" i="4"/>
  <c r="E23" i="4"/>
  <c r="F23" i="4"/>
  <c r="F22" i="4"/>
  <c r="F20" i="4"/>
  <c r="F33" i="4"/>
  <c r="G6" i="4"/>
  <c r="G8" i="4"/>
  <c r="G11" i="4"/>
  <c r="E67" i="1"/>
  <c r="C67" i="1"/>
  <c r="E58" i="1"/>
  <c r="C58" i="1"/>
  <c r="F45" i="1"/>
  <c r="F38" i="1"/>
  <c r="E72" i="4"/>
  <c r="G72" i="4"/>
  <c r="F72" i="4"/>
  <c r="G65" i="4"/>
</calcChain>
</file>

<file path=xl/comments1.xml><?xml version="1.0" encoding="utf-8"?>
<comments xmlns="http://schemas.openxmlformats.org/spreadsheetml/2006/main">
  <authors>
    <author>Cynthia Nye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Guidance:</t>
        </r>
        <r>
          <rPr>
            <sz val="9"/>
            <color indexed="81"/>
            <rFont val="Tahoma"/>
            <family val="2"/>
          </rPr>
          <t xml:space="preserve">
Make sure you are using cell references or formulas throughout your budgets.</t>
        </r>
      </text>
    </comment>
  </commentList>
</comments>
</file>

<file path=xl/sharedStrings.xml><?xml version="1.0" encoding="utf-8"?>
<sst xmlns="http://schemas.openxmlformats.org/spreadsheetml/2006/main" count="229" uniqueCount="187">
  <si>
    <t>Manufacturing Inc. produces a part used in the  production of engines.</t>
  </si>
  <si>
    <t>April</t>
  </si>
  <si>
    <t>May</t>
  </si>
  <si>
    <t>June</t>
  </si>
  <si>
    <t>1.  Finished goods inventory</t>
  </si>
  <si>
    <t>Desired ending finished goods for each month</t>
  </si>
  <si>
    <t>of next month's sales</t>
  </si>
  <si>
    <t>2.  Direct materials used:</t>
  </si>
  <si>
    <t>Direct Material</t>
  </si>
  <si>
    <t>Per-Unit Usage</t>
  </si>
  <si>
    <t>Cost per Pound</t>
  </si>
  <si>
    <t>Metal</t>
  </si>
  <si>
    <t>pounds</t>
  </si>
  <si>
    <t>units</t>
  </si>
  <si>
    <t xml:space="preserve">The beginning balance of each month needs to be able to produce </t>
  </si>
  <si>
    <t>of that month's estimated sales</t>
  </si>
  <si>
    <t>July</t>
  </si>
  <si>
    <t>3.  The direct labor used per unit</t>
  </si>
  <si>
    <t>hours</t>
  </si>
  <si>
    <t>per hour</t>
  </si>
  <si>
    <t>Fixed cost</t>
  </si>
  <si>
    <t>Supplies</t>
  </si>
  <si>
    <t>Power</t>
  </si>
  <si>
    <t>Maintenance</t>
  </si>
  <si>
    <t xml:space="preserve">Variable cost </t>
  </si>
  <si>
    <t>Supervision</t>
  </si>
  <si>
    <t>Depreciation</t>
  </si>
  <si>
    <t>Taxes</t>
  </si>
  <si>
    <t>Other</t>
  </si>
  <si>
    <t>Salaries</t>
  </si>
  <si>
    <t>Commissions</t>
  </si>
  <si>
    <t>Shipping</t>
  </si>
  <si>
    <t>6.  Unit selling price</t>
  </si>
  <si>
    <t>per unit</t>
  </si>
  <si>
    <t>March 31st</t>
  </si>
  <si>
    <t>7.  Cash balance as of April 1st</t>
  </si>
  <si>
    <t>Quarter</t>
  </si>
  <si>
    <t>Total needs</t>
  </si>
  <si>
    <t>Sales</t>
  </si>
  <si>
    <t>Beginning cash</t>
  </si>
  <si>
    <t>Cash Available</t>
  </si>
  <si>
    <t>Manufacturing Inc.</t>
  </si>
  <si>
    <t>For quarter ended June 30, 20XX</t>
  </si>
  <si>
    <t>Units</t>
  </si>
  <si>
    <t>Selling Price</t>
  </si>
  <si>
    <t>Sales(Schedule 1)</t>
  </si>
  <si>
    <t>Desired ending inventory</t>
  </si>
  <si>
    <t>Total Needs</t>
  </si>
  <si>
    <t>Units to be produced</t>
  </si>
  <si>
    <t>Units to be produced (Schedule 2)</t>
  </si>
  <si>
    <t>Direct materials to be purchased</t>
  </si>
  <si>
    <t>Cost per pound</t>
  </si>
  <si>
    <t>Total Cost</t>
  </si>
  <si>
    <t>#4 Schedule 4:  Direct Labor Budget</t>
  </si>
  <si>
    <t>Units to be produced(from Schedule 2)</t>
  </si>
  <si>
    <t>Direct labor time per unit (hours)</t>
  </si>
  <si>
    <t>Total hours needed</t>
  </si>
  <si>
    <t>Cost per hour</t>
  </si>
  <si>
    <t>Total cost</t>
  </si>
  <si>
    <t>#5 Schedule 5: Overhead Budget</t>
  </si>
  <si>
    <t>#1 Schedule 1: Sales Budget</t>
  </si>
  <si>
    <t>#2  Schedule 2:  Production Budget</t>
  </si>
  <si>
    <t>Variable overhead rate</t>
  </si>
  <si>
    <t>Total</t>
  </si>
  <si>
    <t>Budgeted variable overhead</t>
  </si>
  <si>
    <t>Budgeted Fixed overhead</t>
  </si>
  <si>
    <t>Total overhead</t>
  </si>
  <si>
    <t>Budgeted direct labor hours needed (Schedule 4)</t>
  </si>
  <si>
    <t>#6 Schedule 6:  Selling and Administrative Expenses Budget</t>
  </si>
  <si>
    <t>Planned Sales (Schedule 1)</t>
  </si>
  <si>
    <t>Total variable expenses</t>
  </si>
  <si>
    <t>Fixed Selling and Administrative expenses</t>
  </si>
  <si>
    <t>Total selling and administrative expenses</t>
  </si>
  <si>
    <t>Direct material used (Schedule 3-production needs*cost of material)</t>
  </si>
  <si>
    <t>Direct labor used (Schedule 4)</t>
  </si>
  <si>
    <t>Overhead (Schedule 5)</t>
  </si>
  <si>
    <t>Goods available for sale</t>
  </si>
  <si>
    <t>Budgeted manufacturing costs</t>
  </si>
  <si>
    <t>Sales (Schedule 1)</t>
  </si>
  <si>
    <t>Less:  Cost of Goods Sold (Schedule 7)</t>
  </si>
  <si>
    <t>Gross Margin</t>
  </si>
  <si>
    <t>Less:  Selling and administrative expenses (Schedule 6)</t>
  </si>
  <si>
    <t>Income before income taxes</t>
  </si>
  <si>
    <t>Cash Receipts</t>
  </si>
  <si>
    <t>Purchases (Schedule 3)</t>
  </si>
  <si>
    <t>Direct Labor (Schedule 4)</t>
  </si>
  <si>
    <t>Overhead that uses cash</t>
  </si>
  <si>
    <t>Selling and administrative expenses that use cash</t>
  </si>
  <si>
    <t>Total Cash Disbursements</t>
  </si>
  <si>
    <t>Ending Cash</t>
  </si>
  <si>
    <t>Beginning material in pounds as of April 1st</t>
  </si>
  <si>
    <t>#3 Schedule 3:  Direct Material Purchases Budget</t>
  </si>
  <si>
    <t>#7 Schedule 7:  Cash Budget</t>
  </si>
  <si>
    <t>Project 4 worth 15 pts.</t>
  </si>
  <si>
    <t>I have a template set up on the solution worksheet that you should use to complete the required budgets that are stated on the solution worksheet tab.</t>
  </si>
  <si>
    <t xml:space="preserve">You need to use cell references in the development of your budgets.  </t>
  </si>
  <si>
    <t xml:space="preserve">You must use this worksheet to reference the data that is being inputted onto the budgets on the budget worksheet. </t>
  </si>
  <si>
    <t>If you type in any numbers in the solution, I will take off 5 pts., since we use Excel so that we can update budgets or do what if analysis without retyping numbers.</t>
  </si>
  <si>
    <r>
      <t xml:space="preserve">You should use this worksheet as your data field and </t>
    </r>
    <r>
      <rPr>
        <sz val="12"/>
        <color indexed="10"/>
        <rFont val="Arial"/>
        <family val="2"/>
      </rPr>
      <t>only use cell reference</t>
    </r>
    <r>
      <rPr>
        <sz val="12"/>
        <color indexed="10"/>
        <rFont val="Arial"/>
        <family val="2"/>
      </rPr>
      <t>s</t>
    </r>
    <r>
      <rPr>
        <sz val="12"/>
        <rFont val="Arial"/>
        <family val="2"/>
      </rPr>
      <t xml:space="preserve"> and formulas in your budgets.</t>
    </r>
  </si>
  <si>
    <r>
      <t xml:space="preserve">Your grade will be based on accuracy of your solution and </t>
    </r>
    <r>
      <rPr>
        <sz val="12"/>
        <color indexed="10"/>
        <rFont val="Arial"/>
        <family val="2"/>
      </rPr>
      <t>correct usage of excel. The budget worksheet has formatted budgets for you to complete.</t>
    </r>
  </si>
  <si>
    <t>The beauty behind excel is that managers can perform what-if analysis just by changing the data, so you do not need to retype the budgets if you</t>
  </si>
  <si>
    <t>have used cell references and formulas throughout.</t>
  </si>
  <si>
    <t>Data Scenario:</t>
  </si>
  <si>
    <t>You have just been hired into a management position which requires the application of your budgeting skills.</t>
  </si>
  <si>
    <t xml:space="preserve">You have contacted various areas on the organization and have accumulated the information below to assist you </t>
  </si>
  <si>
    <t>in preparing a comprehensive budget.</t>
  </si>
  <si>
    <t>budgeted cost to make a unit</t>
  </si>
  <si>
    <t>Grading Rubric:</t>
  </si>
  <si>
    <t>2 pts. for each budget</t>
  </si>
  <si>
    <t>I will take off partial pts.
For each error within budget</t>
  </si>
  <si>
    <r>
      <rPr>
        <b/>
        <sz val="12"/>
        <rFont val="Arial"/>
        <family val="2"/>
      </rPr>
      <t>Cash</t>
    </r>
    <r>
      <rPr>
        <sz val="12"/>
        <rFont val="Arial"/>
        <family val="2"/>
      </rPr>
      <t xml:space="preserve"> sales collected in month of sale</t>
    </r>
  </si>
  <si>
    <r>
      <rPr>
        <b/>
        <sz val="12"/>
        <rFont val="Arial"/>
        <family val="2"/>
      </rPr>
      <t>Credit</t>
    </r>
    <r>
      <rPr>
        <sz val="12"/>
        <rFont val="Arial"/>
        <family val="2"/>
      </rPr>
      <t xml:space="preserve"> sales collected in the following month of sale</t>
    </r>
  </si>
  <si>
    <t>Sales are the following type:</t>
  </si>
  <si>
    <t>Cash sales collected in month sale</t>
  </si>
  <si>
    <t>Credit sales Collected in following month</t>
  </si>
  <si>
    <t>Total Cash receipts</t>
  </si>
  <si>
    <t xml:space="preserve">on cash management. </t>
  </si>
  <si>
    <t>8.  Based on the quarterly cash budget you prepared, do you have any recommendations</t>
  </si>
  <si>
    <t>What is the New Net income(Loss) for the quarter?</t>
  </si>
  <si>
    <t>If you have linked everything correctly, you should only have to change the monthly salary on the data sheet.</t>
  </si>
  <si>
    <t xml:space="preserve"> Please change the salary back to the original amount of before you submit.</t>
  </si>
  <si>
    <t>Save you file using your first initial, last name, and name of project.</t>
  </si>
  <si>
    <t>This project covers material in chapter 9.  I have extensive budget demonstrations in the chapter 9 course documents folder.</t>
  </si>
  <si>
    <t>Project 4 Objectives:</t>
  </si>
  <si>
    <t>1.  Develop operating budgets</t>
  </si>
  <si>
    <t>2.  Analyze the cash flow of the company.</t>
  </si>
  <si>
    <t>3.  Analyze how changes in cost or revenue impact the budgets.</t>
  </si>
  <si>
    <t>4.  Provide recommendations to management.</t>
  </si>
  <si>
    <t>March (Actual)</t>
  </si>
  <si>
    <t>Actual Sales and Projected sales in units:</t>
  </si>
  <si>
    <t>You find out that budgeting has not been a priority of the company.</t>
  </si>
  <si>
    <t>1.  Sales Budget and cash collection of sales for month and quarter.</t>
  </si>
  <si>
    <t>2.  Production Budget for month and quarter.</t>
  </si>
  <si>
    <t>3.  Direct materials purchase budget for month and quarter.</t>
  </si>
  <si>
    <t>4.  Direct labor budget for month and quarter.</t>
  </si>
  <si>
    <t>5.  Overhead budget for month and quarter.</t>
  </si>
  <si>
    <t>6.  Selling and administrative expenses budget for month and quarter.</t>
  </si>
  <si>
    <t>7. Cash budget for month and quarter.</t>
  </si>
  <si>
    <t>9.  Cost of goods sold budget for the quarter.</t>
  </si>
  <si>
    <t>10.  Budgeted income statement (ignore income tax) for the quarter.</t>
  </si>
  <si>
    <r>
      <t xml:space="preserve">11.  What if the company decides to lay off one of the administrative staff.  The salaries will be reduced by $10,000, </t>
    </r>
    <r>
      <rPr>
        <b/>
        <sz val="12"/>
        <rFont val="Arial"/>
        <family val="2"/>
      </rPr>
      <t>what budgets are effected? Why?</t>
    </r>
  </si>
  <si>
    <t>#9 Schedule 9:  Quarterly Cost of Goods Sold Budget</t>
  </si>
  <si>
    <t>#10 Schedule 10:  Quarterly Budgeted Income statement</t>
  </si>
  <si>
    <t xml:space="preserve">The following data pertains to the manufacturing process. </t>
  </si>
  <si>
    <t>5.  Monthly selling and administrative expenses are based on units sold per variable cost.  All costs that use cash are paid in month incurred.</t>
  </si>
  <si>
    <r>
      <rPr>
        <b/>
        <sz val="12"/>
        <color theme="1"/>
        <rFont val="Arial"/>
        <family val="2"/>
      </rPr>
      <t xml:space="preserve">Required: </t>
    </r>
    <r>
      <rPr>
        <sz val="12"/>
        <color theme="1"/>
        <rFont val="Arial"/>
        <family val="2"/>
      </rPr>
      <t xml:space="preserve"> Prepare the following 2nd quarter budgets on the budget worksheet, which contains a template of budgets you should use.  I have adapted the budget model to meet the needs of this company.</t>
    </r>
  </si>
  <si>
    <t>1 pt. for each budget</t>
  </si>
  <si>
    <t>#2,4,5,6,8,10,11</t>
  </si>
  <si>
    <t>#1,3,7,9</t>
  </si>
  <si>
    <t xml:space="preserve">Due by April 29th 6:15 pm Central time.  Upload to project 4 link. </t>
  </si>
  <si>
    <r>
      <t xml:space="preserve">Name:  </t>
    </r>
    <r>
      <rPr>
        <b/>
        <sz val="12"/>
        <color indexed="10"/>
        <rFont val="Arial"/>
        <family val="2"/>
      </rPr>
      <t>Randy J Bendorf</t>
    </r>
  </si>
  <si>
    <t xml:space="preserve">Check Formula's </t>
  </si>
  <si>
    <t xml:space="preserve">Production needs in (pounds of DM) Total </t>
  </si>
  <si>
    <t xml:space="preserve">Desired ending inventory </t>
  </si>
  <si>
    <t>Unit Cost Per Unit &amp; Totals</t>
  </si>
  <si>
    <t>Direct Materials per unit (10 pounds)</t>
  </si>
  <si>
    <t xml:space="preserve">Less: Beginning inventory (50%) </t>
  </si>
  <si>
    <t>Ck Figure (HRS)</t>
  </si>
  <si>
    <t>Ck Figures OH</t>
  </si>
  <si>
    <t>Variable Selling &amp; Administrative expenses per unit</t>
  </si>
  <si>
    <t>Ck figure's</t>
  </si>
  <si>
    <t>N/A</t>
  </si>
  <si>
    <t>Budgeted Cost of Goods Sold (ck sum=$20,836,640)</t>
  </si>
  <si>
    <t xml:space="preserve">Less:  Beginning Inventory (March 32,000) </t>
  </si>
  <si>
    <r>
      <t xml:space="preserve">4.  Overhead each month is estimated based on direct labor hours per variable cost. </t>
    </r>
    <r>
      <rPr>
        <b/>
        <i/>
        <u/>
        <sz val="12"/>
        <color theme="1"/>
        <rFont val="Arial"/>
      </rPr>
      <t xml:space="preserve">  All costs that use cash are paid in month incurred.</t>
    </r>
  </si>
  <si>
    <t>&lt;All costs that use cash are paid in month incurred.</t>
  </si>
  <si>
    <t>Less Cash Disbursements</t>
  </si>
  <si>
    <t xml:space="preserve">March (PJ4) </t>
  </si>
  <si>
    <t>March April May June QTR July Aug</t>
  </si>
  <si>
    <t>Less Depreciation Costs</t>
  </si>
  <si>
    <t xml:space="preserve">Yes cost over-runs on S&amp;A as well as $20,000 on Other expenses that need to be pinned down </t>
  </si>
  <si>
    <t>Add:  Beginning Finished Goods (in Dollars $)</t>
  </si>
  <si>
    <t xml:space="preserve">Less: Ending finished goods (in Dolalrs $) </t>
  </si>
  <si>
    <t>COGM</t>
  </si>
  <si>
    <t>DM</t>
  </si>
  <si>
    <t>DL</t>
  </si>
  <si>
    <t>OH</t>
  </si>
  <si>
    <t>Beg Wip</t>
  </si>
  <si>
    <t>less End Wip</t>
  </si>
  <si>
    <t>Equals COGM</t>
  </si>
  <si>
    <t>Ck Figures</t>
  </si>
  <si>
    <t>COGS</t>
  </si>
  <si>
    <t>Add Beg FG</t>
  </si>
  <si>
    <t>COG4Sale</t>
  </si>
  <si>
    <t>Less End FG</t>
  </si>
  <si>
    <t>equals COGS</t>
  </si>
  <si>
    <t>ERROR in 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</si>
</sst>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&quot;$&quot;* #,##0_);_(&quot;$&quot;* \(#,##0\);_(&quot;$&quot;* &quot;-&quot;??_);_(@_)"/>
    <numFmt numFmtId="170" formatCode="&quot;$&quot;#,##0.00"/>
    <numFmt numFmtId="171" formatCode="&quot;$&quot;#,##0.00;[Red]&quot;$&quot;#,##0.00"/>
    <numFmt numFmtId="172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9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3" applyFont="1"/>
    <xf numFmtId="0" fontId="2" fillId="0" borderId="0" xfId="3"/>
    <xf numFmtId="9" fontId="3" fillId="0" borderId="0" xfId="3" applyNumberFormat="1" applyFont="1"/>
    <xf numFmtId="164" fontId="3" fillId="0" borderId="0" xfId="3" applyNumberFormat="1" applyFont="1"/>
    <xf numFmtId="3" fontId="3" fillId="0" borderId="0" xfId="3" applyNumberFormat="1" applyFont="1"/>
    <xf numFmtId="164" fontId="3" fillId="0" borderId="2" xfId="3" applyNumberFormat="1" applyFont="1" applyBorder="1"/>
    <xf numFmtId="0" fontId="3" fillId="0" borderId="1" xfId="3" applyFont="1" applyBorder="1"/>
    <xf numFmtId="0" fontId="3" fillId="0" borderId="0" xfId="3" applyFont="1" applyBorder="1"/>
    <xf numFmtId="38" fontId="3" fillId="0" borderId="1" xfId="3" applyNumberFormat="1" applyFont="1" applyBorder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3" fillId="0" borderId="0" xfId="4"/>
    <xf numFmtId="0" fontId="3" fillId="0" borderId="0" xfId="4" applyFont="1"/>
    <xf numFmtId="0" fontId="3" fillId="0" borderId="0" xfId="4" applyFont="1" applyAlignment="1">
      <alignment horizontal="left"/>
    </xf>
    <xf numFmtId="164" fontId="3" fillId="0" borderId="0" xfId="3" applyNumberFormat="1" applyFont="1" applyBorder="1"/>
    <xf numFmtId="0" fontId="3" fillId="0" borderId="0" xfId="5" applyFont="1"/>
    <xf numFmtId="9" fontId="3" fillId="0" borderId="0" xfId="5" applyNumberFormat="1" applyFont="1"/>
    <xf numFmtId="0" fontId="5" fillId="0" borderId="0" xfId="4" applyFont="1"/>
    <xf numFmtId="0" fontId="5" fillId="0" borderId="0" xfId="3" applyFont="1"/>
    <xf numFmtId="0" fontId="4" fillId="0" borderId="0" xfId="4" applyFont="1"/>
    <xf numFmtId="38" fontId="3" fillId="0" borderId="0" xfId="3" applyNumberFormat="1" applyFont="1" applyBorder="1"/>
    <xf numFmtId="38" fontId="3" fillId="0" borderId="2" xfId="3" applyNumberFormat="1" applyFont="1" applyBorder="1"/>
    <xf numFmtId="1" fontId="3" fillId="0" borderId="1" xfId="3" applyNumberFormat="1" applyFont="1" applyBorder="1"/>
    <xf numFmtId="38" fontId="3" fillId="0" borderId="0" xfId="5" applyNumberFormat="1" applyFont="1" applyBorder="1"/>
    <xf numFmtId="37" fontId="3" fillId="0" borderId="0" xfId="2" applyNumberFormat="1" applyFont="1"/>
    <xf numFmtId="165" fontId="3" fillId="0" borderId="1" xfId="3" applyNumberFormat="1" applyFont="1" applyBorder="1"/>
    <xf numFmtId="38" fontId="3" fillId="0" borderId="0" xfId="3" applyNumberFormat="1" applyFont="1"/>
    <xf numFmtId="169" fontId="3" fillId="0" borderId="0" xfId="2" applyNumberFormat="1" applyFont="1"/>
    <xf numFmtId="169" fontId="3" fillId="0" borderId="0" xfId="3" applyNumberFormat="1" applyFont="1"/>
    <xf numFmtId="169" fontId="3" fillId="0" borderId="2" xfId="3" applyNumberFormat="1" applyFont="1" applyBorder="1"/>
    <xf numFmtId="0" fontId="6" fillId="0" borderId="0" xfId="0" applyFont="1"/>
    <xf numFmtId="3" fontId="6" fillId="0" borderId="0" xfId="0" applyNumberFormat="1" applyFont="1"/>
    <xf numFmtId="16" fontId="6" fillId="0" borderId="0" xfId="0" applyNumberFormat="1" applyFont="1"/>
    <xf numFmtId="168" fontId="6" fillId="0" borderId="0" xfId="1" applyNumberFormat="1" applyFont="1"/>
    <xf numFmtId="165" fontId="6" fillId="0" borderId="0" xfId="0" applyNumberFormat="1" applyFont="1"/>
    <xf numFmtId="9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/>
    <xf numFmtId="0" fontId="7" fillId="0" borderId="0" xfId="0" applyFont="1"/>
    <xf numFmtId="164" fontId="6" fillId="0" borderId="2" xfId="0" applyNumberFormat="1" applyFont="1" applyBorder="1"/>
    <xf numFmtId="165" fontId="6" fillId="0" borderId="2" xfId="0" applyNumberFormat="1" applyFont="1" applyBorder="1"/>
    <xf numFmtId="0" fontId="7" fillId="0" borderId="0" xfId="8" applyFont="1"/>
    <xf numFmtId="0" fontId="6" fillId="0" borderId="0" xfId="8" applyFont="1"/>
    <xf numFmtId="0" fontId="4" fillId="0" borderId="0" xfId="8" applyFont="1"/>
    <xf numFmtId="0" fontId="4" fillId="0" borderId="0" xfId="5" applyFont="1"/>
    <xf numFmtId="0" fontId="6" fillId="0" borderId="4" xfId="8" applyFont="1" applyBorder="1" applyAlignment="1">
      <alignment wrapText="1"/>
    </xf>
    <xf numFmtId="0" fontId="6" fillId="0" borderId="5" xfId="8" applyFont="1" applyBorder="1" applyAlignment="1">
      <alignment wrapText="1"/>
    </xf>
    <xf numFmtId="0" fontId="6" fillId="0" borderId="6" xfId="8" applyFont="1" applyBorder="1"/>
    <xf numFmtId="0" fontId="6" fillId="0" borderId="7" xfId="8" applyFont="1" applyBorder="1"/>
    <xf numFmtId="0" fontId="6" fillId="0" borderId="8" xfId="8" applyFont="1" applyBorder="1"/>
    <xf numFmtId="9" fontId="3" fillId="0" borderId="0" xfId="4" applyNumberFormat="1"/>
    <xf numFmtId="169" fontId="3" fillId="0" borderId="0" xfId="2" applyNumberFormat="1" applyFont="1" applyBorder="1"/>
    <xf numFmtId="0" fontId="7" fillId="0" borderId="3" xfId="8" applyFont="1" applyBorder="1" applyAlignment="1">
      <alignment wrapText="1"/>
    </xf>
    <xf numFmtId="164" fontId="5" fillId="0" borderId="0" xfId="3" applyNumberFormat="1" applyFont="1"/>
    <xf numFmtId="0" fontId="6" fillId="0" borderId="0" xfId="8" applyFont="1" applyBorder="1"/>
    <xf numFmtId="3" fontId="2" fillId="0" borderId="0" xfId="3" applyNumberFormat="1"/>
    <xf numFmtId="164" fontId="2" fillId="0" borderId="0" xfId="3" applyNumberFormat="1"/>
    <xf numFmtId="170" fontId="3" fillId="0" borderId="0" xfId="3" applyNumberFormat="1" applyFont="1"/>
    <xf numFmtId="4" fontId="3" fillId="0" borderId="0" xfId="3" applyNumberFormat="1" applyFont="1"/>
    <xf numFmtId="0" fontId="3" fillId="0" borderId="0" xfId="3" applyNumberFormat="1" applyFont="1"/>
    <xf numFmtId="0" fontId="3" fillId="2" borderId="0" xfId="3" applyFont="1" applyFill="1"/>
    <xf numFmtId="3" fontId="3" fillId="2" borderId="1" xfId="3" applyNumberFormat="1" applyFont="1" applyFill="1" applyBorder="1"/>
    <xf numFmtId="0" fontId="2" fillId="2" borderId="0" xfId="3" applyFill="1"/>
    <xf numFmtId="0" fontId="3" fillId="2" borderId="0" xfId="4" applyFont="1" applyFill="1"/>
    <xf numFmtId="9" fontId="3" fillId="2" borderId="0" xfId="3" applyNumberFormat="1" applyFont="1" applyFill="1"/>
    <xf numFmtId="1" fontId="3" fillId="0" borderId="0" xfId="5" applyNumberFormat="1" applyFont="1"/>
    <xf numFmtId="3" fontId="3" fillId="0" borderId="0" xfId="5" applyNumberFormat="1" applyFont="1"/>
    <xf numFmtId="171" fontId="3" fillId="0" borderId="0" xfId="5" applyNumberFormat="1" applyFont="1" applyBorder="1"/>
    <xf numFmtId="170" fontId="3" fillId="0" borderId="1" xfId="3" applyNumberFormat="1" applyFont="1" applyBorder="1"/>
    <xf numFmtId="172" fontId="3" fillId="0" borderId="0" xfId="3" applyNumberFormat="1" applyFont="1"/>
    <xf numFmtId="4" fontId="3" fillId="0" borderId="1" xfId="3" applyNumberFormat="1" applyFont="1" applyBorder="1"/>
    <xf numFmtId="4" fontId="3" fillId="0" borderId="2" xfId="3" applyNumberFormat="1" applyFont="1" applyBorder="1"/>
    <xf numFmtId="0" fontId="6" fillId="3" borderId="0" xfId="0" applyFont="1" applyFill="1"/>
    <xf numFmtId="172" fontId="3" fillId="0" borderId="0" xfId="3" applyNumberFormat="1" applyFont="1" applyBorder="1"/>
    <xf numFmtId="172" fontId="3" fillId="0" borderId="2" xfId="2" applyNumberFormat="1" applyFont="1" applyBorder="1"/>
    <xf numFmtId="171" fontId="3" fillId="0" borderId="2" xfId="5" applyNumberFormat="1" applyFont="1" applyBorder="1"/>
    <xf numFmtId="170" fontId="3" fillId="2" borderId="0" xfId="3" applyNumberFormat="1" applyFont="1" applyFill="1"/>
    <xf numFmtId="0" fontId="3" fillId="0" borderId="0" xfId="3" applyFont="1" applyAlignment="1">
      <alignment horizontal="center"/>
    </xf>
    <xf numFmtId="0" fontId="3" fillId="2" borderId="1" xfId="3" applyFont="1" applyFill="1" applyBorder="1"/>
    <xf numFmtId="0" fontId="3" fillId="2" borderId="0" xfId="3" applyFont="1" applyFill="1" applyBorder="1"/>
    <xf numFmtId="3" fontId="3" fillId="2" borderId="0" xfId="3" applyNumberFormat="1" applyFont="1" applyFill="1"/>
    <xf numFmtId="38" fontId="3" fillId="2" borderId="1" xfId="3" applyNumberFormat="1" applyFont="1" applyFill="1" applyBorder="1"/>
    <xf numFmtId="0" fontId="3" fillId="3" borderId="0" xfId="3" applyFont="1" applyFill="1"/>
    <xf numFmtId="0" fontId="2" fillId="3" borderId="0" xfId="3" applyFill="1"/>
    <xf numFmtId="0" fontId="3" fillId="4" borderId="0" xfId="3" applyFont="1" applyFill="1"/>
    <xf numFmtId="0" fontId="2" fillId="4" borderId="0" xfId="3" applyFill="1"/>
    <xf numFmtId="0" fontId="2" fillId="0" borderId="9" xfId="3" applyBorder="1"/>
    <xf numFmtId="0" fontId="3" fillId="0" borderId="9" xfId="3" applyFont="1" applyBorder="1"/>
    <xf numFmtId="172" fontId="3" fillId="0" borderId="9" xfId="3" applyNumberFormat="1" applyFont="1" applyBorder="1"/>
    <xf numFmtId="0" fontId="3" fillId="4" borderId="9" xfId="3" applyFont="1" applyFill="1" applyBorder="1"/>
    <xf numFmtId="172" fontId="3" fillId="4" borderId="9" xfId="3" applyNumberFormat="1" applyFont="1" applyFill="1" applyBorder="1"/>
    <xf numFmtId="0" fontId="2" fillId="0" borderId="0" xfId="3" applyBorder="1"/>
    <xf numFmtId="0" fontId="3" fillId="0" borderId="10" xfId="3" applyFont="1" applyBorder="1"/>
    <xf numFmtId="0" fontId="3" fillId="0" borderId="11" xfId="3" applyFont="1" applyBorder="1"/>
    <xf numFmtId="0" fontId="2" fillId="0" borderId="11" xfId="3" applyBorder="1"/>
    <xf numFmtId="0" fontId="3" fillId="0" borderId="12" xfId="3" applyFont="1" applyBorder="1"/>
    <xf numFmtId="172" fontId="3" fillId="0" borderId="12" xfId="3" applyNumberFormat="1" applyFont="1" applyBorder="1"/>
    <xf numFmtId="172" fontId="3" fillId="0" borderId="10" xfId="3" applyNumberFormat="1" applyFont="1" applyBorder="1"/>
    <xf numFmtId="0" fontId="3" fillId="0" borderId="13" xfId="3" applyFont="1" applyBorder="1"/>
    <xf numFmtId="172" fontId="3" fillId="0" borderId="13" xfId="3" applyNumberFormat="1" applyFont="1" applyBorder="1"/>
    <xf numFmtId="0" fontId="3" fillId="4" borderId="10" xfId="3" applyFont="1" applyFill="1" applyBorder="1"/>
    <xf numFmtId="172" fontId="3" fillId="4" borderId="10" xfId="3" applyNumberFormat="1" applyFont="1" applyFill="1" applyBorder="1"/>
    <xf numFmtId="0" fontId="3" fillId="4" borderId="11" xfId="3" applyFont="1" applyFill="1" applyBorder="1"/>
    <xf numFmtId="0" fontId="2" fillId="4" borderId="11" xfId="3" applyFill="1" applyBorder="1"/>
    <xf numFmtId="0" fontId="3" fillId="4" borderId="12" xfId="3" applyFont="1" applyFill="1" applyBorder="1"/>
    <xf numFmtId="172" fontId="3" fillId="4" borderId="12" xfId="3" applyNumberFormat="1" applyFont="1" applyFill="1" applyBorder="1"/>
    <xf numFmtId="0" fontId="3" fillId="4" borderId="14" xfId="3" applyFont="1" applyFill="1" applyBorder="1"/>
    <xf numFmtId="172" fontId="3" fillId="4" borderId="14" xfId="3" applyNumberFormat="1" applyFont="1" applyFill="1" applyBorder="1"/>
    <xf numFmtId="0" fontId="3" fillId="4" borderId="15" xfId="3" applyFont="1" applyFill="1" applyBorder="1"/>
    <xf numFmtId="0" fontId="2" fillId="4" borderId="15" xfId="3" applyFill="1" applyBorder="1"/>
    <xf numFmtId="0" fontId="3" fillId="5" borderId="0" xfId="3" applyFont="1" applyFill="1"/>
    <xf numFmtId="0" fontId="2" fillId="5" borderId="0" xfId="3" applyFill="1"/>
    <xf numFmtId="169" fontId="3" fillId="3" borderId="2" xfId="3" applyNumberFormat="1" applyFont="1" applyFill="1" applyBorder="1"/>
    <xf numFmtId="170" fontId="3" fillId="3" borderId="0" xfId="3" applyNumberFormat="1" applyFont="1" applyFill="1"/>
    <xf numFmtId="44" fontId="3" fillId="0" borderId="0" xfId="3" applyNumberFormat="1" applyFont="1"/>
    <xf numFmtId="171" fontId="3" fillId="0" borderId="0" xfId="3" applyNumberFormat="1" applyFont="1"/>
    <xf numFmtId="164" fontId="3" fillId="2" borderId="0" xfId="3" applyNumberFormat="1" applyFont="1" applyFill="1"/>
    <xf numFmtId="172" fontId="3" fillId="0" borderId="11" xfId="3" applyNumberFormat="1" applyFont="1" applyBorder="1"/>
    <xf numFmtId="172" fontId="3" fillId="4" borderId="15" xfId="3" applyNumberFormat="1" applyFont="1" applyFill="1" applyBorder="1"/>
    <xf numFmtId="172" fontId="3" fillId="4" borderId="0" xfId="3" applyNumberFormat="1" applyFont="1" applyFill="1" applyBorder="1"/>
    <xf numFmtId="172" fontId="3" fillId="4" borderId="11" xfId="3" applyNumberFormat="1" applyFont="1" applyFill="1" applyBorder="1"/>
  </cellXfs>
  <cellStyles count="9">
    <cellStyle name="Comma" xfId="1" builtinId="3"/>
    <cellStyle name="Comma 2" xfId="6"/>
    <cellStyle name="Currency" xfId="2" builtinId="4"/>
    <cellStyle name="Currency 2" xfId="7"/>
    <cellStyle name="Normal" xfId="0" builtinId="0"/>
    <cellStyle name="Normal 2" xfId="8"/>
    <cellStyle name="Normal 2 2" xfId="5"/>
    <cellStyle name="Normal_project 5" xfId="3"/>
    <cellStyle name="Normal_takehome2003winter2solution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opLeftCell="A25" zoomScale="200" zoomScaleNormal="200" zoomScalePageLayoutView="200" workbookViewId="0">
      <selection activeCell="H38" sqref="H38"/>
    </sheetView>
  </sheetViews>
  <sheetFormatPr baseColWidth="10" defaultColWidth="8.83203125" defaultRowHeight="15" x14ac:dyDescent="0"/>
  <cols>
    <col min="1" max="1" width="17" style="31" customWidth="1"/>
    <col min="2" max="2" width="12.5" style="31" customWidth="1"/>
    <col min="3" max="3" width="11.5" style="31" bestFit="1" customWidth="1"/>
    <col min="4" max="4" width="11.5" style="31" customWidth="1"/>
    <col min="5" max="5" width="22.83203125" style="31" customWidth="1"/>
    <col min="6" max="6" width="11.6640625" style="31" bestFit="1" customWidth="1"/>
    <col min="7" max="7" width="8.83203125" style="31"/>
    <col min="8" max="8" width="17.83203125" style="31" customWidth="1"/>
    <col min="9" max="9" width="23.5" style="31" customWidth="1"/>
    <col min="10" max="10" width="25.5" style="31" customWidth="1"/>
    <col min="11" max="12" width="8.83203125" style="31"/>
    <col min="13" max="13" width="10.5" style="31" customWidth="1"/>
    <col min="14" max="14" width="15.5" style="31" customWidth="1"/>
    <col min="15" max="15" width="13.5" style="31" customWidth="1"/>
    <col min="16" max="16384" width="8.83203125" style="31"/>
  </cols>
  <sheetData>
    <row r="1" spans="1:12" ht="65.25" customHeight="1">
      <c r="A1" s="42" t="s">
        <v>150</v>
      </c>
      <c r="B1" s="43"/>
      <c r="C1" s="43"/>
      <c r="D1" s="43"/>
      <c r="E1" s="43"/>
      <c r="F1" s="43"/>
      <c r="G1" s="12"/>
      <c r="H1" s="12"/>
      <c r="I1" s="12"/>
      <c r="J1" s="12"/>
      <c r="K1" s="12"/>
      <c r="L1" s="12"/>
    </row>
    <row r="2" spans="1:12">
      <c r="A2" s="44" t="s">
        <v>93</v>
      </c>
      <c r="B2" s="43"/>
      <c r="C2" s="43" t="s">
        <v>121</v>
      </c>
      <c r="D2" s="43"/>
      <c r="E2" s="43"/>
      <c r="F2" s="43"/>
      <c r="G2" s="12"/>
      <c r="H2" s="12"/>
      <c r="I2" s="12"/>
      <c r="J2" s="12"/>
      <c r="K2" s="12"/>
      <c r="L2" s="12"/>
    </row>
    <row r="3" spans="1:12">
      <c r="A3" s="43" t="s">
        <v>149</v>
      </c>
      <c r="B3" s="43"/>
      <c r="C3" s="43"/>
      <c r="D3" s="43"/>
      <c r="E3" s="43"/>
      <c r="F3" s="43"/>
      <c r="G3" s="12"/>
      <c r="H3" s="12"/>
      <c r="I3" s="12"/>
      <c r="J3" s="12"/>
      <c r="K3" s="12"/>
      <c r="L3" s="12"/>
    </row>
    <row r="4" spans="1:12">
      <c r="A4" s="43" t="s">
        <v>122</v>
      </c>
      <c r="B4" s="43"/>
      <c r="C4" s="43"/>
      <c r="D4" s="43"/>
      <c r="E4" s="43"/>
      <c r="F4" s="43"/>
      <c r="G4" s="12"/>
      <c r="H4" s="12"/>
      <c r="I4" s="12"/>
      <c r="J4" s="12"/>
      <c r="K4" s="12"/>
      <c r="L4" s="12"/>
    </row>
    <row r="5" spans="1:12">
      <c r="A5" s="43" t="s">
        <v>94</v>
      </c>
      <c r="B5" s="43"/>
      <c r="C5" s="43"/>
      <c r="D5" s="43"/>
      <c r="E5" s="43"/>
      <c r="F5" s="43"/>
      <c r="G5" s="12"/>
      <c r="H5" s="12"/>
      <c r="I5" s="12"/>
      <c r="J5" s="12"/>
      <c r="K5" s="12"/>
      <c r="L5" s="12"/>
    </row>
    <row r="6" spans="1:12">
      <c r="A6" s="44" t="s">
        <v>95</v>
      </c>
      <c r="B6" s="43"/>
      <c r="C6" s="43"/>
      <c r="D6" s="43"/>
      <c r="E6" s="43"/>
      <c r="F6" s="43"/>
      <c r="G6" s="12"/>
      <c r="H6" s="12"/>
      <c r="I6" s="12"/>
      <c r="J6" s="12"/>
      <c r="K6" s="12"/>
      <c r="L6" s="12"/>
    </row>
    <row r="7" spans="1:12">
      <c r="A7" s="44" t="s">
        <v>96</v>
      </c>
      <c r="B7" s="43"/>
      <c r="C7" s="43"/>
      <c r="D7" s="43"/>
      <c r="E7" s="43"/>
      <c r="F7" s="43"/>
      <c r="G7" s="12"/>
      <c r="H7" s="12"/>
      <c r="I7" s="12"/>
      <c r="J7" s="12"/>
      <c r="K7" s="12"/>
      <c r="L7" s="12"/>
    </row>
    <row r="8" spans="1:12">
      <c r="A8" s="44" t="s">
        <v>97</v>
      </c>
      <c r="B8" s="43"/>
      <c r="C8" s="43"/>
      <c r="D8" s="43"/>
      <c r="E8" s="43"/>
      <c r="F8" s="43"/>
      <c r="G8" s="12"/>
      <c r="H8" s="12"/>
      <c r="I8" s="12"/>
      <c r="J8" s="12"/>
      <c r="K8" s="12"/>
      <c r="L8" s="12"/>
    </row>
    <row r="9" spans="1:12">
      <c r="A9" s="16" t="s">
        <v>98</v>
      </c>
      <c r="B9" s="16"/>
      <c r="C9" s="16"/>
      <c r="D9" s="16"/>
      <c r="E9" s="16"/>
      <c r="F9" s="16"/>
      <c r="G9" s="12"/>
      <c r="H9" s="12"/>
      <c r="I9" s="12"/>
      <c r="J9" s="12"/>
      <c r="K9" s="12"/>
      <c r="L9" s="12"/>
    </row>
    <row r="10" spans="1:12">
      <c r="A10" s="16" t="s">
        <v>99</v>
      </c>
      <c r="B10" s="16"/>
      <c r="C10" s="16"/>
      <c r="D10" s="16"/>
      <c r="E10" s="16"/>
      <c r="F10" s="16"/>
      <c r="G10" s="12"/>
      <c r="H10" s="12"/>
      <c r="I10" s="12"/>
      <c r="J10" s="12"/>
      <c r="K10" s="12"/>
      <c r="L10" s="12"/>
    </row>
    <row r="11" spans="1:12">
      <c r="A11" s="16" t="s">
        <v>100</v>
      </c>
      <c r="B11" s="16"/>
      <c r="C11" s="16"/>
      <c r="D11" s="16"/>
      <c r="E11" s="16"/>
      <c r="F11" s="16"/>
      <c r="G11" s="12"/>
      <c r="H11" s="12"/>
      <c r="I11" s="12"/>
      <c r="J11" s="12"/>
      <c r="K11" s="12"/>
      <c r="L11" s="12"/>
    </row>
    <row r="12" spans="1:12" ht="16" thickBot="1">
      <c r="A12" s="16" t="s">
        <v>101</v>
      </c>
      <c r="B12" s="16"/>
      <c r="C12" s="16"/>
      <c r="D12" s="16"/>
      <c r="E12" s="16"/>
      <c r="F12" s="16"/>
      <c r="G12" s="12"/>
      <c r="H12" s="12"/>
      <c r="I12" s="12"/>
      <c r="J12" s="12"/>
      <c r="K12" s="12"/>
      <c r="L12" s="12"/>
    </row>
    <row r="13" spans="1:12" ht="49.5" customHeight="1">
      <c r="A13" s="16"/>
      <c r="B13" s="16"/>
      <c r="C13" s="16"/>
      <c r="D13" s="16"/>
      <c r="E13" s="16"/>
      <c r="F13" s="16"/>
      <c r="G13" s="12"/>
      <c r="H13" s="12"/>
      <c r="I13" s="53" t="s">
        <v>107</v>
      </c>
      <c r="J13" s="46" t="s">
        <v>109</v>
      </c>
      <c r="K13" s="12"/>
      <c r="L13" s="12"/>
    </row>
    <row r="14" spans="1:12">
      <c r="A14" s="20" t="s">
        <v>123</v>
      </c>
      <c r="B14" s="16"/>
      <c r="C14" s="16"/>
      <c r="D14" s="16"/>
      <c r="E14" s="16"/>
      <c r="F14" s="16"/>
      <c r="G14" s="12"/>
      <c r="H14" s="12"/>
      <c r="I14" s="47" t="s">
        <v>147</v>
      </c>
      <c r="J14" s="48" t="s">
        <v>146</v>
      </c>
      <c r="K14" s="12"/>
      <c r="L14" s="12"/>
    </row>
    <row r="15" spans="1:12" ht="16" thickBot="1">
      <c r="A15" s="12" t="s">
        <v>124</v>
      </c>
      <c r="B15" s="16"/>
      <c r="C15" s="16"/>
      <c r="D15" s="16"/>
      <c r="E15" s="16"/>
      <c r="F15" s="16"/>
      <c r="G15" s="12"/>
      <c r="H15" s="12"/>
      <c r="I15" s="49" t="s">
        <v>148</v>
      </c>
      <c r="J15" s="50" t="s">
        <v>108</v>
      </c>
      <c r="K15" s="12"/>
      <c r="L15" s="12"/>
    </row>
    <row r="16" spans="1:12">
      <c r="A16" s="12" t="s">
        <v>125</v>
      </c>
      <c r="B16" s="16"/>
      <c r="C16" s="16"/>
      <c r="D16" s="16"/>
      <c r="E16" s="16"/>
      <c r="F16" s="16"/>
      <c r="G16" s="12"/>
      <c r="H16" s="12"/>
      <c r="I16" s="55"/>
      <c r="J16" s="55"/>
      <c r="K16" s="12"/>
      <c r="L16" s="12"/>
    </row>
    <row r="17" spans="1:13">
      <c r="A17" s="12" t="s">
        <v>126</v>
      </c>
      <c r="B17" s="16"/>
      <c r="C17" s="16"/>
      <c r="D17" s="16"/>
      <c r="E17" s="16"/>
      <c r="F17" s="16"/>
      <c r="G17" s="12"/>
      <c r="H17" s="12"/>
      <c r="I17" s="55"/>
      <c r="J17" s="55"/>
      <c r="K17" s="12"/>
    </row>
    <row r="18" spans="1:13">
      <c r="A18" s="12" t="s">
        <v>127</v>
      </c>
    </row>
    <row r="19" spans="1:13">
      <c r="A19" s="12"/>
    </row>
    <row r="20" spans="1:13">
      <c r="A20" s="45" t="s">
        <v>102</v>
      </c>
      <c r="B20" s="16"/>
      <c r="C20" s="16"/>
      <c r="D20" s="16"/>
      <c r="E20" s="16"/>
      <c r="F20" s="16"/>
      <c r="G20" s="12"/>
      <c r="H20" s="12"/>
      <c r="I20" s="12"/>
      <c r="J20" s="12"/>
    </row>
    <row r="21" spans="1:13">
      <c r="A21" s="12" t="s">
        <v>103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3">
      <c r="A22" s="12" t="s">
        <v>130</v>
      </c>
      <c r="B22" s="12"/>
      <c r="C22" s="12"/>
      <c r="D22" s="12"/>
      <c r="E22" s="12"/>
      <c r="F22" s="12"/>
      <c r="G22" s="12"/>
      <c r="H22" s="12"/>
      <c r="I22" s="12"/>
      <c r="J22" s="12"/>
      <c r="M22" s="12"/>
    </row>
    <row r="23" spans="1:13">
      <c r="A23" s="12" t="s">
        <v>104</v>
      </c>
      <c r="B23" s="12"/>
      <c r="C23" s="12"/>
      <c r="D23" s="12"/>
      <c r="E23" s="12"/>
      <c r="F23" s="12"/>
      <c r="G23" s="12"/>
      <c r="H23" s="12"/>
      <c r="I23" s="12"/>
      <c r="J23" s="12"/>
      <c r="M23" s="12"/>
    </row>
    <row r="24" spans="1:13">
      <c r="A24" s="12" t="s">
        <v>105</v>
      </c>
      <c r="B24" s="12"/>
      <c r="C24" s="12"/>
      <c r="D24" s="12"/>
      <c r="E24" s="12"/>
      <c r="F24" s="12"/>
      <c r="G24" s="12"/>
      <c r="H24" s="12"/>
      <c r="I24" s="12"/>
      <c r="J24" s="12"/>
      <c r="M24" s="12"/>
    </row>
    <row r="25" spans="1:13">
      <c r="M25" s="12"/>
    </row>
    <row r="26" spans="1:13">
      <c r="A26" s="31" t="s">
        <v>0</v>
      </c>
      <c r="M26" s="12"/>
    </row>
    <row r="27" spans="1:13">
      <c r="A27" s="31" t="s">
        <v>129</v>
      </c>
    </row>
    <row r="28" spans="1:13">
      <c r="A28" s="31" t="s">
        <v>128</v>
      </c>
      <c r="B28" s="32">
        <v>38000</v>
      </c>
    </row>
    <row r="29" spans="1:13">
      <c r="A29" s="31" t="s">
        <v>1</v>
      </c>
      <c r="B29" s="32">
        <v>40000</v>
      </c>
    </row>
    <row r="30" spans="1:13">
      <c r="A30" s="31" t="s">
        <v>2</v>
      </c>
      <c r="B30" s="32">
        <v>50000</v>
      </c>
    </row>
    <row r="31" spans="1:13">
      <c r="A31" s="31" t="s">
        <v>3</v>
      </c>
      <c r="B31" s="32">
        <v>60000</v>
      </c>
    </row>
    <row r="32" spans="1:13">
      <c r="A32" s="31" t="s">
        <v>16</v>
      </c>
      <c r="B32" s="32">
        <v>65000</v>
      </c>
    </row>
    <row r="33" spans="1:12">
      <c r="B33" s="32"/>
    </row>
    <row r="34" spans="1:12">
      <c r="A34" s="13" t="s">
        <v>112</v>
      </c>
      <c r="B34" s="12"/>
      <c r="C34" s="51">
        <v>0.6</v>
      </c>
      <c r="D34" s="12" t="s">
        <v>110</v>
      </c>
      <c r="E34" s="12"/>
      <c r="F34" s="12"/>
      <c r="G34" s="12"/>
      <c r="H34" s="12"/>
    </row>
    <row r="35" spans="1:12">
      <c r="A35" s="12"/>
      <c r="B35" s="12"/>
      <c r="C35" s="51">
        <v>0.4</v>
      </c>
      <c r="D35" s="12" t="s">
        <v>111</v>
      </c>
      <c r="E35" s="12"/>
      <c r="F35" s="12"/>
      <c r="G35" s="12"/>
      <c r="H35" s="12"/>
    </row>
    <row r="36" spans="1:12">
      <c r="B36" s="32"/>
    </row>
    <row r="37" spans="1:12">
      <c r="A37" s="31" t="s">
        <v>143</v>
      </c>
    </row>
    <row r="38" spans="1:12">
      <c r="A38" s="31" t="s">
        <v>4</v>
      </c>
      <c r="E38" s="33" t="s">
        <v>34</v>
      </c>
      <c r="F38" s="34">
        <f>B29*F39</f>
        <v>32000</v>
      </c>
      <c r="G38" s="31" t="s">
        <v>13</v>
      </c>
      <c r="H38" s="35">
        <v>148.71</v>
      </c>
      <c r="I38" s="39" t="s">
        <v>106</v>
      </c>
      <c r="J38" s="39"/>
      <c r="K38" s="39"/>
      <c r="L38" s="39"/>
    </row>
    <row r="39" spans="1:12">
      <c r="A39" s="31" t="s">
        <v>5</v>
      </c>
      <c r="F39" s="36">
        <v>0.8</v>
      </c>
      <c r="G39" s="31" t="s">
        <v>6</v>
      </c>
    </row>
    <row r="41" spans="1:12">
      <c r="A41" s="31" t="s">
        <v>7</v>
      </c>
    </row>
    <row r="42" spans="1:12">
      <c r="A42" s="31" t="s">
        <v>8</v>
      </c>
      <c r="C42" s="31" t="s">
        <v>9</v>
      </c>
      <c r="E42" s="31" t="s">
        <v>10</v>
      </c>
    </row>
    <row r="43" spans="1:12">
      <c r="A43" s="31" t="s">
        <v>11</v>
      </c>
      <c r="C43" s="31">
        <v>10</v>
      </c>
      <c r="D43" s="31" t="s">
        <v>12</v>
      </c>
      <c r="E43" s="37">
        <v>8</v>
      </c>
    </row>
    <row r="44" spans="1:12">
      <c r="A44" s="31" t="s">
        <v>14</v>
      </c>
      <c r="F44" s="36">
        <v>0.5</v>
      </c>
      <c r="H44" s="31" t="s">
        <v>15</v>
      </c>
    </row>
    <row r="45" spans="1:12">
      <c r="A45" s="31" t="s">
        <v>90</v>
      </c>
      <c r="F45" s="34">
        <f>B29*F44*C43</f>
        <v>200000</v>
      </c>
    </row>
    <row r="47" spans="1:12">
      <c r="A47" s="31" t="s">
        <v>17</v>
      </c>
      <c r="D47" s="31">
        <v>4</v>
      </c>
      <c r="E47" s="31" t="s">
        <v>18</v>
      </c>
      <c r="F47" s="35">
        <v>9.25</v>
      </c>
      <c r="G47" s="31" t="s">
        <v>19</v>
      </c>
    </row>
    <row r="49" spans="1:5">
      <c r="A49" s="73" t="s">
        <v>164</v>
      </c>
    </row>
    <row r="50" spans="1:5">
      <c r="C50" s="31" t="s">
        <v>20</v>
      </c>
      <c r="E50" s="31" t="s">
        <v>24</v>
      </c>
    </row>
    <row r="51" spans="1:5">
      <c r="A51" s="31" t="s">
        <v>21</v>
      </c>
      <c r="E51" s="35">
        <v>1</v>
      </c>
    </row>
    <row r="52" spans="1:5">
      <c r="A52" s="31" t="s">
        <v>22</v>
      </c>
      <c r="E52" s="38">
        <v>0.5</v>
      </c>
    </row>
    <row r="53" spans="1:5">
      <c r="A53" s="31" t="s">
        <v>23</v>
      </c>
      <c r="C53" s="37">
        <v>30000</v>
      </c>
      <c r="E53" s="38">
        <v>0.4</v>
      </c>
    </row>
    <row r="54" spans="1:5">
      <c r="A54" s="31" t="s">
        <v>25</v>
      </c>
      <c r="C54" s="34">
        <v>16000</v>
      </c>
    </row>
    <row r="55" spans="1:5">
      <c r="A55" s="31" t="s">
        <v>26</v>
      </c>
      <c r="C55" s="34">
        <v>200000</v>
      </c>
    </row>
    <row r="56" spans="1:5">
      <c r="A56" s="31" t="s">
        <v>27</v>
      </c>
      <c r="C56" s="34">
        <v>12000</v>
      </c>
    </row>
    <row r="57" spans="1:5">
      <c r="A57" s="31" t="s">
        <v>28</v>
      </c>
      <c r="C57" s="34">
        <v>80000</v>
      </c>
      <c r="E57" s="38">
        <v>1.5</v>
      </c>
    </row>
    <row r="58" spans="1:5" ht="16" thickBot="1">
      <c r="A58" s="39" t="s">
        <v>63</v>
      </c>
      <c r="C58" s="40">
        <f>SUM(C53:C57)</f>
        <v>338000</v>
      </c>
      <c r="E58" s="41">
        <f>SUM(E51:E57)</f>
        <v>3.4</v>
      </c>
    </row>
    <row r="59" spans="1:5" ht="16" thickTop="1">
      <c r="C59" s="37"/>
      <c r="E59" s="37"/>
    </row>
    <row r="60" spans="1:5">
      <c r="A60" s="31" t="s">
        <v>144</v>
      </c>
    </row>
    <row r="61" spans="1:5">
      <c r="C61" s="31" t="s">
        <v>20</v>
      </c>
      <c r="E61" s="31" t="s">
        <v>24</v>
      </c>
    </row>
    <row r="62" spans="1:5">
      <c r="A62" s="31" t="s">
        <v>29</v>
      </c>
      <c r="C62" s="37">
        <v>50000</v>
      </c>
    </row>
    <row r="63" spans="1:5">
      <c r="A63" s="31" t="s">
        <v>30</v>
      </c>
      <c r="E63" s="37">
        <v>2</v>
      </c>
    </row>
    <row r="64" spans="1:5">
      <c r="A64" s="31" t="s">
        <v>26</v>
      </c>
      <c r="C64" s="32">
        <v>40000</v>
      </c>
    </row>
    <row r="65" spans="1:12">
      <c r="A65" s="31" t="s">
        <v>31</v>
      </c>
      <c r="E65" s="37">
        <v>1</v>
      </c>
    </row>
    <row r="66" spans="1:12">
      <c r="A66" s="31" t="s">
        <v>28</v>
      </c>
      <c r="C66" s="32">
        <v>20000</v>
      </c>
      <c r="E66" s="31">
        <v>0.6</v>
      </c>
    </row>
    <row r="67" spans="1:12" ht="16" thickBot="1">
      <c r="A67" s="39" t="s">
        <v>63</v>
      </c>
      <c r="C67" s="40">
        <f>SUM(C62:C66)</f>
        <v>110000</v>
      </c>
      <c r="D67" s="32"/>
      <c r="E67" s="41">
        <f t="shared" ref="E67" si="0">SUM(E62:E66)</f>
        <v>3.6</v>
      </c>
    </row>
    <row r="68" spans="1:12" ht="16" thickTop="1">
      <c r="A68" s="31" t="s">
        <v>169</v>
      </c>
      <c r="C68" s="37">
        <f>SUM(C62:C66)-(C64)</f>
        <v>70000</v>
      </c>
    </row>
    <row r="69" spans="1:12">
      <c r="A69" s="31" t="s">
        <v>32</v>
      </c>
      <c r="C69" s="37">
        <v>175</v>
      </c>
      <c r="D69" s="31" t="s">
        <v>33</v>
      </c>
    </row>
    <row r="71" spans="1:12">
      <c r="A71" s="31" t="s">
        <v>35</v>
      </c>
      <c r="C71" s="37">
        <v>200000</v>
      </c>
    </row>
    <row r="73" spans="1:12">
      <c r="A73" s="31" t="s">
        <v>145</v>
      </c>
    </row>
    <row r="74" spans="1:12">
      <c r="A74" s="31" t="s">
        <v>131</v>
      </c>
    </row>
    <row r="75" spans="1:12">
      <c r="A75" s="31" t="s">
        <v>132</v>
      </c>
    </row>
    <row r="76" spans="1:12">
      <c r="A76" s="31" t="s">
        <v>133</v>
      </c>
    </row>
    <row r="77" spans="1:12">
      <c r="A77" s="31" t="s">
        <v>134</v>
      </c>
    </row>
    <row r="78" spans="1:12">
      <c r="A78" s="31" t="s">
        <v>135</v>
      </c>
    </row>
    <row r="79" spans="1:12">
      <c r="A79" s="31" t="s">
        <v>136</v>
      </c>
      <c r="J79" s="2"/>
      <c r="K79" s="2"/>
      <c r="L79" s="2"/>
    </row>
    <row r="80" spans="1:12">
      <c r="A80" s="31" t="s">
        <v>137</v>
      </c>
      <c r="J80" s="2"/>
      <c r="K80" s="2"/>
      <c r="L80" s="2"/>
    </row>
    <row r="81" spans="1:7">
      <c r="A81" s="12" t="s">
        <v>117</v>
      </c>
    </row>
    <row r="82" spans="1:7">
      <c r="A82" s="12" t="s">
        <v>116</v>
      </c>
    </row>
    <row r="83" spans="1:7">
      <c r="A83" s="31" t="s">
        <v>138</v>
      </c>
    </row>
    <row r="84" spans="1:7">
      <c r="A84" s="31" t="s">
        <v>139</v>
      </c>
    </row>
    <row r="85" spans="1:7">
      <c r="A85" s="13" t="s">
        <v>140</v>
      </c>
      <c r="B85" s="1"/>
      <c r="C85" s="1"/>
      <c r="D85" s="1"/>
      <c r="E85" s="1"/>
      <c r="F85" s="1"/>
      <c r="G85" s="1"/>
    </row>
    <row r="86" spans="1:7">
      <c r="A86" s="20" t="s">
        <v>118</v>
      </c>
      <c r="B86" s="2"/>
      <c r="C86" s="1"/>
      <c r="D86" s="1"/>
      <c r="E86" s="1"/>
      <c r="F86" s="1"/>
      <c r="G86" s="1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652"/>
  <sheetViews>
    <sheetView tabSelected="1" topLeftCell="A44" zoomScale="125" zoomScaleNormal="125" zoomScalePageLayoutView="125" workbookViewId="0">
      <selection activeCell="C91" sqref="C91"/>
    </sheetView>
  </sheetViews>
  <sheetFormatPr baseColWidth="10" defaultColWidth="8.83203125" defaultRowHeight="12" x14ac:dyDescent="0"/>
  <cols>
    <col min="1" max="1" width="47.83203125" style="2" customWidth="1"/>
    <col min="2" max="2" width="13.1640625" style="2" customWidth="1"/>
    <col min="3" max="6" width="20.1640625" style="2" bestFit="1" customWidth="1"/>
    <col min="7" max="7" width="17.33203125" style="2" customWidth="1"/>
    <col min="8" max="8" width="5.83203125" style="2" customWidth="1"/>
    <col min="9" max="9" width="13.33203125" style="2" customWidth="1"/>
    <col min="10" max="10" width="14" style="2" customWidth="1"/>
    <col min="11" max="257" width="8.83203125" style="2"/>
    <col min="258" max="258" width="46.5" style="2" customWidth="1"/>
    <col min="259" max="259" width="15" style="2" customWidth="1"/>
    <col min="260" max="262" width="15.5" style="2" bestFit="1" customWidth="1"/>
    <col min="263" max="263" width="12.33203125" style="2" bestFit="1" customWidth="1"/>
    <col min="264" max="264" width="23.6640625" style="2" customWidth="1"/>
    <col min="265" max="265" width="10.6640625" style="2" bestFit="1" customWidth="1"/>
    <col min="266" max="513" width="8.83203125" style="2"/>
    <col min="514" max="514" width="46.5" style="2" customWidth="1"/>
    <col min="515" max="515" width="15" style="2" customWidth="1"/>
    <col min="516" max="518" width="15.5" style="2" bestFit="1" customWidth="1"/>
    <col min="519" max="519" width="12.33203125" style="2" bestFit="1" customWidth="1"/>
    <col min="520" max="520" width="23.6640625" style="2" customWidth="1"/>
    <col min="521" max="521" width="10.6640625" style="2" bestFit="1" customWidth="1"/>
    <col min="522" max="769" width="8.83203125" style="2"/>
    <col min="770" max="770" width="46.5" style="2" customWidth="1"/>
    <col min="771" max="771" width="15" style="2" customWidth="1"/>
    <col min="772" max="774" width="15.5" style="2" bestFit="1" customWidth="1"/>
    <col min="775" max="775" width="12.33203125" style="2" bestFit="1" customWidth="1"/>
    <col min="776" max="776" width="23.6640625" style="2" customWidth="1"/>
    <col min="777" max="777" width="10.6640625" style="2" bestFit="1" customWidth="1"/>
    <col min="778" max="1025" width="8.83203125" style="2"/>
    <col min="1026" max="1026" width="46.5" style="2" customWidth="1"/>
    <col min="1027" max="1027" width="15" style="2" customWidth="1"/>
    <col min="1028" max="1030" width="15.5" style="2" bestFit="1" customWidth="1"/>
    <col min="1031" max="1031" width="12.33203125" style="2" bestFit="1" customWidth="1"/>
    <col min="1032" max="1032" width="23.6640625" style="2" customWidth="1"/>
    <col min="1033" max="1033" width="10.6640625" style="2" bestFit="1" customWidth="1"/>
    <col min="1034" max="1281" width="8.83203125" style="2"/>
    <col min="1282" max="1282" width="46.5" style="2" customWidth="1"/>
    <col min="1283" max="1283" width="15" style="2" customWidth="1"/>
    <col min="1284" max="1286" width="15.5" style="2" bestFit="1" customWidth="1"/>
    <col min="1287" max="1287" width="12.33203125" style="2" bestFit="1" customWidth="1"/>
    <col min="1288" max="1288" width="23.6640625" style="2" customWidth="1"/>
    <col min="1289" max="1289" width="10.6640625" style="2" bestFit="1" customWidth="1"/>
    <col min="1290" max="1537" width="8.83203125" style="2"/>
    <col min="1538" max="1538" width="46.5" style="2" customWidth="1"/>
    <col min="1539" max="1539" width="15" style="2" customWidth="1"/>
    <col min="1540" max="1542" width="15.5" style="2" bestFit="1" customWidth="1"/>
    <col min="1543" max="1543" width="12.33203125" style="2" bestFit="1" customWidth="1"/>
    <col min="1544" max="1544" width="23.6640625" style="2" customWidth="1"/>
    <col min="1545" max="1545" width="10.6640625" style="2" bestFit="1" customWidth="1"/>
    <col min="1546" max="1793" width="8.83203125" style="2"/>
    <col min="1794" max="1794" width="46.5" style="2" customWidth="1"/>
    <col min="1795" max="1795" width="15" style="2" customWidth="1"/>
    <col min="1796" max="1798" width="15.5" style="2" bestFit="1" customWidth="1"/>
    <col min="1799" max="1799" width="12.33203125" style="2" bestFit="1" customWidth="1"/>
    <col min="1800" max="1800" width="23.6640625" style="2" customWidth="1"/>
    <col min="1801" max="1801" width="10.6640625" style="2" bestFit="1" customWidth="1"/>
    <col min="1802" max="2049" width="8.83203125" style="2"/>
    <col min="2050" max="2050" width="46.5" style="2" customWidth="1"/>
    <col min="2051" max="2051" width="15" style="2" customWidth="1"/>
    <col min="2052" max="2054" width="15.5" style="2" bestFit="1" customWidth="1"/>
    <col min="2055" max="2055" width="12.33203125" style="2" bestFit="1" customWidth="1"/>
    <col min="2056" max="2056" width="23.6640625" style="2" customWidth="1"/>
    <col min="2057" max="2057" width="10.6640625" style="2" bestFit="1" customWidth="1"/>
    <col min="2058" max="2305" width="8.83203125" style="2"/>
    <col min="2306" max="2306" width="46.5" style="2" customWidth="1"/>
    <col min="2307" max="2307" width="15" style="2" customWidth="1"/>
    <col min="2308" max="2310" width="15.5" style="2" bestFit="1" customWidth="1"/>
    <col min="2311" max="2311" width="12.33203125" style="2" bestFit="1" customWidth="1"/>
    <col min="2312" max="2312" width="23.6640625" style="2" customWidth="1"/>
    <col min="2313" max="2313" width="10.6640625" style="2" bestFit="1" customWidth="1"/>
    <col min="2314" max="2561" width="8.83203125" style="2"/>
    <col min="2562" max="2562" width="46.5" style="2" customWidth="1"/>
    <col min="2563" max="2563" width="15" style="2" customWidth="1"/>
    <col min="2564" max="2566" width="15.5" style="2" bestFit="1" customWidth="1"/>
    <col min="2567" max="2567" width="12.33203125" style="2" bestFit="1" customWidth="1"/>
    <col min="2568" max="2568" width="23.6640625" style="2" customWidth="1"/>
    <col min="2569" max="2569" width="10.6640625" style="2" bestFit="1" customWidth="1"/>
    <col min="2570" max="2817" width="8.83203125" style="2"/>
    <col min="2818" max="2818" width="46.5" style="2" customWidth="1"/>
    <col min="2819" max="2819" width="15" style="2" customWidth="1"/>
    <col min="2820" max="2822" width="15.5" style="2" bestFit="1" customWidth="1"/>
    <col min="2823" max="2823" width="12.33203125" style="2" bestFit="1" customWidth="1"/>
    <col min="2824" max="2824" width="23.6640625" style="2" customWidth="1"/>
    <col min="2825" max="2825" width="10.6640625" style="2" bestFit="1" customWidth="1"/>
    <col min="2826" max="3073" width="8.83203125" style="2"/>
    <col min="3074" max="3074" width="46.5" style="2" customWidth="1"/>
    <col min="3075" max="3075" width="15" style="2" customWidth="1"/>
    <col min="3076" max="3078" width="15.5" style="2" bestFit="1" customWidth="1"/>
    <col min="3079" max="3079" width="12.33203125" style="2" bestFit="1" customWidth="1"/>
    <col min="3080" max="3080" width="23.6640625" style="2" customWidth="1"/>
    <col min="3081" max="3081" width="10.6640625" style="2" bestFit="1" customWidth="1"/>
    <col min="3082" max="3329" width="8.83203125" style="2"/>
    <col min="3330" max="3330" width="46.5" style="2" customWidth="1"/>
    <col min="3331" max="3331" width="15" style="2" customWidth="1"/>
    <col min="3332" max="3334" width="15.5" style="2" bestFit="1" customWidth="1"/>
    <col min="3335" max="3335" width="12.33203125" style="2" bestFit="1" customWidth="1"/>
    <col min="3336" max="3336" width="23.6640625" style="2" customWidth="1"/>
    <col min="3337" max="3337" width="10.6640625" style="2" bestFit="1" customWidth="1"/>
    <col min="3338" max="3585" width="8.83203125" style="2"/>
    <col min="3586" max="3586" width="46.5" style="2" customWidth="1"/>
    <col min="3587" max="3587" width="15" style="2" customWidth="1"/>
    <col min="3588" max="3590" width="15.5" style="2" bestFit="1" customWidth="1"/>
    <col min="3591" max="3591" width="12.33203125" style="2" bestFit="1" customWidth="1"/>
    <col min="3592" max="3592" width="23.6640625" style="2" customWidth="1"/>
    <col min="3593" max="3593" width="10.6640625" style="2" bestFit="1" customWidth="1"/>
    <col min="3594" max="3841" width="8.83203125" style="2"/>
    <col min="3842" max="3842" width="46.5" style="2" customWidth="1"/>
    <col min="3843" max="3843" width="15" style="2" customWidth="1"/>
    <col min="3844" max="3846" width="15.5" style="2" bestFit="1" customWidth="1"/>
    <col min="3847" max="3847" width="12.33203125" style="2" bestFit="1" customWidth="1"/>
    <col min="3848" max="3848" width="23.6640625" style="2" customWidth="1"/>
    <col min="3849" max="3849" width="10.6640625" style="2" bestFit="1" customWidth="1"/>
    <col min="3850" max="4097" width="8.83203125" style="2"/>
    <col min="4098" max="4098" width="46.5" style="2" customWidth="1"/>
    <col min="4099" max="4099" width="15" style="2" customWidth="1"/>
    <col min="4100" max="4102" width="15.5" style="2" bestFit="1" customWidth="1"/>
    <col min="4103" max="4103" width="12.33203125" style="2" bestFit="1" customWidth="1"/>
    <col min="4104" max="4104" width="23.6640625" style="2" customWidth="1"/>
    <col min="4105" max="4105" width="10.6640625" style="2" bestFit="1" customWidth="1"/>
    <col min="4106" max="4353" width="8.83203125" style="2"/>
    <col min="4354" max="4354" width="46.5" style="2" customWidth="1"/>
    <col min="4355" max="4355" width="15" style="2" customWidth="1"/>
    <col min="4356" max="4358" width="15.5" style="2" bestFit="1" customWidth="1"/>
    <col min="4359" max="4359" width="12.33203125" style="2" bestFit="1" customWidth="1"/>
    <col min="4360" max="4360" width="23.6640625" style="2" customWidth="1"/>
    <col min="4361" max="4361" width="10.6640625" style="2" bestFit="1" customWidth="1"/>
    <col min="4362" max="4609" width="8.83203125" style="2"/>
    <col min="4610" max="4610" width="46.5" style="2" customWidth="1"/>
    <col min="4611" max="4611" width="15" style="2" customWidth="1"/>
    <col min="4612" max="4614" width="15.5" style="2" bestFit="1" customWidth="1"/>
    <col min="4615" max="4615" width="12.33203125" style="2" bestFit="1" customWidth="1"/>
    <col min="4616" max="4616" width="23.6640625" style="2" customWidth="1"/>
    <col min="4617" max="4617" width="10.6640625" style="2" bestFit="1" customWidth="1"/>
    <col min="4618" max="4865" width="8.83203125" style="2"/>
    <col min="4866" max="4866" width="46.5" style="2" customWidth="1"/>
    <col min="4867" max="4867" width="15" style="2" customWidth="1"/>
    <col min="4868" max="4870" width="15.5" style="2" bestFit="1" customWidth="1"/>
    <col min="4871" max="4871" width="12.33203125" style="2" bestFit="1" customWidth="1"/>
    <col min="4872" max="4872" width="23.6640625" style="2" customWidth="1"/>
    <col min="4873" max="4873" width="10.6640625" style="2" bestFit="1" customWidth="1"/>
    <col min="4874" max="5121" width="8.83203125" style="2"/>
    <col min="5122" max="5122" width="46.5" style="2" customWidth="1"/>
    <col min="5123" max="5123" width="15" style="2" customWidth="1"/>
    <col min="5124" max="5126" width="15.5" style="2" bestFit="1" customWidth="1"/>
    <col min="5127" max="5127" width="12.33203125" style="2" bestFit="1" customWidth="1"/>
    <col min="5128" max="5128" width="23.6640625" style="2" customWidth="1"/>
    <col min="5129" max="5129" width="10.6640625" style="2" bestFit="1" customWidth="1"/>
    <col min="5130" max="5377" width="8.83203125" style="2"/>
    <col min="5378" max="5378" width="46.5" style="2" customWidth="1"/>
    <col min="5379" max="5379" width="15" style="2" customWidth="1"/>
    <col min="5380" max="5382" width="15.5" style="2" bestFit="1" customWidth="1"/>
    <col min="5383" max="5383" width="12.33203125" style="2" bestFit="1" customWidth="1"/>
    <col min="5384" max="5384" width="23.6640625" style="2" customWidth="1"/>
    <col min="5385" max="5385" width="10.6640625" style="2" bestFit="1" customWidth="1"/>
    <col min="5386" max="5633" width="8.83203125" style="2"/>
    <col min="5634" max="5634" width="46.5" style="2" customWidth="1"/>
    <col min="5635" max="5635" width="15" style="2" customWidth="1"/>
    <col min="5636" max="5638" width="15.5" style="2" bestFit="1" customWidth="1"/>
    <col min="5639" max="5639" width="12.33203125" style="2" bestFit="1" customWidth="1"/>
    <col min="5640" max="5640" width="23.6640625" style="2" customWidth="1"/>
    <col min="5641" max="5641" width="10.6640625" style="2" bestFit="1" customWidth="1"/>
    <col min="5642" max="5889" width="8.83203125" style="2"/>
    <col min="5890" max="5890" width="46.5" style="2" customWidth="1"/>
    <col min="5891" max="5891" width="15" style="2" customWidth="1"/>
    <col min="5892" max="5894" width="15.5" style="2" bestFit="1" customWidth="1"/>
    <col min="5895" max="5895" width="12.33203125" style="2" bestFit="1" customWidth="1"/>
    <col min="5896" max="5896" width="23.6640625" style="2" customWidth="1"/>
    <col min="5897" max="5897" width="10.6640625" style="2" bestFit="1" customWidth="1"/>
    <col min="5898" max="6145" width="8.83203125" style="2"/>
    <col min="6146" max="6146" width="46.5" style="2" customWidth="1"/>
    <col min="6147" max="6147" width="15" style="2" customWidth="1"/>
    <col min="6148" max="6150" width="15.5" style="2" bestFit="1" customWidth="1"/>
    <col min="6151" max="6151" width="12.33203125" style="2" bestFit="1" customWidth="1"/>
    <col min="6152" max="6152" width="23.6640625" style="2" customWidth="1"/>
    <col min="6153" max="6153" width="10.6640625" style="2" bestFit="1" customWidth="1"/>
    <col min="6154" max="6401" width="8.83203125" style="2"/>
    <col min="6402" max="6402" width="46.5" style="2" customWidth="1"/>
    <col min="6403" max="6403" width="15" style="2" customWidth="1"/>
    <col min="6404" max="6406" width="15.5" style="2" bestFit="1" customWidth="1"/>
    <col min="6407" max="6407" width="12.33203125" style="2" bestFit="1" customWidth="1"/>
    <col min="6408" max="6408" width="23.6640625" style="2" customWidth="1"/>
    <col min="6409" max="6409" width="10.6640625" style="2" bestFit="1" customWidth="1"/>
    <col min="6410" max="6657" width="8.83203125" style="2"/>
    <col min="6658" max="6658" width="46.5" style="2" customWidth="1"/>
    <col min="6659" max="6659" width="15" style="2" customWidth="1"/>
    <col min="6660" max="6662" width="15.5" style="2" bestFit="1" customWidth="1"/>
    <col min="6663" max="6663" width="12.33203125" style="2" bestFit="1" customWidth="1"/>
    <col min="6664" max="6664" width="23.6640625" style="2" customWidth="1"/>
    <col min="6665" max="6665" width="10.6640625" style="2" bestFit="1" customWidth="1"/>
    <col min="6666" max="6913" width="8.83203125" style="2"/>
    <col min="6914" max="6914" width="46.5" style="2" customWidth="1"/>
    <col min="6915" max="6915" width="15" style="2" customWidth="1"/>
    <col min="6916" max="6918" width="15.5" style="2" bestFit="1" customWidth="1"/>
    <col min="6919" max="6919" width="12.33203125" style="2" bestFit="1" customWidth="1"/>
    <col min="6920" max="6920" width="23.6640625" style="2" customWidth="1"/>
    <col min="6921" max="6921" width="10.6640625" style="2" bestFit="1" customWidth="1"/>
    <col min="6922" max="7169" width="8.83203125" style="2"/>
    <col min="7170" max="7170" width="46.5" style="2" customWidth="1"/>
    <col min="7171" max="7171" width="15" style="2" customWidth="1"/>
    <col min="7172" max="7174" width="15.5" style="2" bestFit="1" customWidth="1"/>
    <col min="7175" max="7175" width="12.33203125" style="2" bestFit="1" customWidth="1"/>
    <col min="7176" max="7176" width="23.6640625" style="2" customWidth="1"/>
    <col min="7177" max="7177" width="10.6640625" style="2" bestFit="1" customWidth="1"/>
    <col min="7178" max="7425" width="8.83203125" style="2"/>
    <col min="7426" max="7426" width="46.5" style="2" customWidth="1"/>
    <col min="7427" max="7427" width="15" style="2" customWidth="1"/>
    <col min="7428" max="7430" width="15.5" style="2" bestFit="1" customWidth="1"/>
    <col min="7431" max="7431" width="12.33203125" style="2" bestFit="1" customWidth="1"/>
    <col min="7432" max="7432" width="23.6640625" style="2" customWidth="1"/>
    <col min="7433" max="7433" width="10.6640625" style="2" bestFit="1" customWidth="1"/>
    <col min="7434" max="7681" width="8.83203125" style="2"/>
    <col min="7682" max="7682" width="46.5" style="2" customWidth="1"/>
    <col min="7683" max="7683" width="15" style="2" customWidth="1"/>
    <col min="7684" max="7686" width="15.5" style="2" bestFit="1" customWidth="1"/>
    <col min="7687" max="7687" width="12.33203125" style="2" bestFit="1" customWidth="1"/>
    <col min="7688" max="7688" width="23.6640625" style="2" customWidth="1"/>
    <col min="7689" max="7689" width="10.6640625" style="2" bestFit="1" customWidth="1"/>
    <col min="7690" max="7937" width="8.83203125" style="2"/>
    <col min="7938" max="7938" width="46.5" style="2" customWidth="1"/>
    <col min="7939" max="7939" width="15" style="2" customWidth="1"/>
    <col min="7940" max="7942" width="15.5" style="2" bestFit="1" customWidth="1"/>
    <col min="7943" max="7943" width="12.33203125" style="2" bestFit="1" customWidth="1"/>
    <col min="7944" max="7944" width="23.6640625" style="2" customWidth="1"/>
    <col min="7945" max="7945" width="10.6640625" style="2" bestFit="1" customWidth="1"/>
    <col min="7946" max="8193" width="8.83203125" style="2"/>
    <col min="8194" max="8194" width="46.5" style="2" customWidth="1"/>
    <col min="8195" max="8195" width="15" style="2" customWidth="1"/>
    <col min="8196" max="8198" width="15.5" style="2" bestFit="1" customWidth="1"/>
    <col min="8199" max="8199" width="12.33203125" style="2" bestFit="1" customWidth="1"/>
    <col min="8200" max="8200" width="23.6640625" style="2" customWidth="1"/>
    <col min="8201" max="8201" width="10.6640625" style="2" bestFit="1" customWidth="1"/>
    <col min="8202" max="8449" width="8.83203125" style="2"/>
    <col min="8450" max="8450" width="46.5" style="2" customWidth="1"/>
    <col min="8451" max="8451" width="15" style="2" customWidth="1"/>
    <col min="8452" max="8454" width="15.5" style="2" bestFit="1" customWidth="1"/>
    <col min="8455" max="8455" width="12.33203125" style="2" bestFit="1" customWidth="1"/>
    <col min="8456" max="8456" width="23.6640625" style="2" customWidth="1"/>
    <col min="8457" max="8457" width="10.6640625" style="2" bestFit="1" customWidth="1"/>
    <col min="8458" max="8705" width="8.83203125" style="2"/>
    <col min="8706" max="8706" width="46.5" style="2" customWidth="1"/>
    <col min="8707" max="8707" width="15" style="2" customWidth="1"/>
    <col min="8708" max="8710" width="15.5" style="2" bestFit="1" customWidth="1"/>
    <col min="8711" max="8711" width="12.33203125" style="2" bestFit="1" customWidth="1"/>
    <col min="8712" max="8712" width="23.6640625" style="2" customWidth="1"/>
    <col min="8713" max="8713" width="10.6640625" style="2" bestFit="1" customWidth="1"/>
    <col min="8714" max="8961" width="8.83203125" style="2"/>
    <col min="8962" max="8962" width="46.5" style="2" customWidth="1"/>
    <col min="8963" max="8963" width="15" style="2" customWidth="1"/>
    <col min="8964" max="8966" width="15.5" style="2" bestFit="1" customWidth="1"/>
    <col min="8967" max="8967" width="12.33203125" style="2" bestFit="1" customWidth="1"/>
    <col min="8968" max="8968" width="23.6640625" style="2" customWidth="1"/>
    <col min="8969" max="8969" width="10.6640625" style="2" bestFit="1" customWidth="1"/>
    <col min="8970" max="9217" width="8.83203125" style="2"/>
    <col min="9218" max="9218" width="46.5" style="2" customWidth="1"/>
    <col min="9219" max="9219" width="15" style="2" customWidth="1"/>
    <col min="9220" max="9222" width="15.5" style="2" bestFit="1" customWidth="1"/>
    <col min="9223" max="9223" width="12.33203125" style="2" bestFit="1" customWidth="1"/>
    <col min="9224" max="9224" width="23.6640625" style="2" customWidth="1"/>
    <col min="9225" max="9225" width="10.6640625" style="2" bestFit="1" customWidth="1"/>
    <col min="9226" max="9473" width="8.83203125" style="2"/>
    <col min="9474" max="9474" width="46.5" style="2" customWidth="1"/>
    <col min="9475" max="9475" width="15" style="2" customWidth="1"/>
    <col min="9476" max="9478" width="15.5" style="2" bestFit="1" customWidth="1"/>
    <col min="9479" max="9479" width="12.33203125" style="2" bestFit="1" customWidth="1"/>
    <col min="9480" max="9480" width="23.6640625" style="2" customWidth="1"/>
    <col min="9481" max="9481" width="10.6640625" style="2" bestFit="1" customWidth="1"/>
    <col min="9482" max="9729" width="8.83203125" style="2"/>
    <col min="9730" max="9730" width="46.5" style="2" customWidth="1"/>
    <col min="9731" max="9731" width="15" style="2" customWidth="1"/>
    <col min="9732" max="9734" width="15.5" style="2" bestFit="1" customWidth="1"/>
    <col min="9735" max="9735" width="12.33203125" style="2" bestFit="1" customWidth="1"/>
    <col min="9736" max="9736" width="23.6640625" style="2" customWidth="1"/>
    <col min="9737" max="9737" width="10.6640625" style="2" bestFit="1" customWidth="1"/>
    <col min="9738" max="9985" width="8.83203125" style="2"/>
    <col min="9986" max="9986" width="46.5" style="2" customWidth="1"/>
    <col min="9987" max="9987" width="15" style="2" customWidth="1"/>
    <col min="9988" max="9990" width="15.5" style="2" bestFit="1" customWidth="1"/>
    <col min="9991" max="9991" width="12.33203125" style="2" bestFit="1" customWidth="1"/>
    <col min="9992" max="9992" width="23.6640625" style="2" customWidth="1"/>
    <col min="9993" max="9993" width="10.6640625" style="2" bestFit="1" customWidth="1"/>
    <col min="9994" max="10241" width="8.83203125" style="2"/>
    <col min="10242" max="10242" width="46.5" style="2" customWidth="1"/>
    <col min="10243" max="10243" width="15" style="2" customWidth="1"/>
    <col min="10244" max="10246" width="15.5" style="2" bestFit="1" customWidth="1"/>
    <col min="10247" max="10247" width="12.33203125" style="2" bestFit="1" customWidth="1"/>
    <col min="10248" max="10248" width="23.6640625" style="2" customWidth="1"/>
    <col min="10249" max="10249" width="10.6640625" style="2" bestFit="1" customWidth="1"/>
    <col min="10250" max="10497" width="8.83203125" style="2"/>
    <col min="10498" max="10498" width="46.5" style="2" customWidth="1"/>
    <col min="10499" max="10499" width="15" style="2" customWidth="1"/>
    <col min="10500" max="10502" width="15.5" style="2" bestFit="1" customWidth="1"/>
    <col min="10503" max="10503" width="12.33203125" style="2" bestFit="1" customWidth="1"/>
    <col min="10504" max="10504" width="23.6640625" style="2" customWidth="1"/>
    <col min="10505" max="10505" width="10.6640625" style="2" bestFit="1" customWidth="1"/>
    <col min="10506" max="10753" width="8.83203125" style="2"/>
    <col min="10754" max="10754" width="46.5" style="2" customWidth="1"/>
    <col min="10755" max="10755" width="15" style="2" customWidth="1"/>
    <col min="10756" max="10758" width="15.5" style="2" bestFit="1" customWidth="1"/>
    <col min="10759" max="10759" width="12.33203125" style="2" bestFit="1" customWidth="1"/>
    <col min="10760" max="10760" width="23.6640625" style="2" customWidth="1"/>
    <col min="10761" max="10761" width="10.6640625" style="2" bestFit="1" customWidth="1"/>
    <col min="10762" max="11009" width="8.83203125" style="2"/>
    <col min="11010" max="11010" width="46.5" style="2" customWidth="1"/>
    <col min="11011" max="11011" width="15" style="2" customWidth="1"/>
    <col min="11012" max="11014" width="15.5" style="2" bestFit="1" customWidth="1"/>
    <col min="11015" max="11015" width="12.33203125" style="2" bestFit="1" customWidth="1"/>
    <col min="11016" max="11016" width="23.6640625" style="2" customWidth="1"/>
    <col min="11017" max="11017" width="10.6640625" style="2" bestFit="1" customWidth="1"/>
    <col min="11018" max="11265" width="8.83203125" style="2"/>
    <col min="11266" max="11266" width="46.5" style="2" customWidth="1"/>
    <col min="11267" max="11267" width="15" style="2" customWidth="1"/>
    <col min="11268" max="11270" width="15.5" style="2" bestFit="1" customWidth="1"/>
    <col min="11271" max="11271" width="12.33203125" style="2" bestFit="1" customWidth="1"/>
    <col min="11272" max="11272" width="23.6640625" style="2" customWidth="1"/>
    <col min="11273" max="11273" width="10.6640625" style="2" bestFit="1" customWidth="1"/>
    <col min="11274" max="11521" width="8.83203125" style="2"/>
    <col min="11522" max="11522" width="46.5" style="2" customWidth="1"/>
    <col min="11523" max="11523" width="15" style="2" customWidth="1"/>
    <col min="11524" max="11526" width="15.5" style="2" bestFit="1" customWidth="1"/>
    <col min="11527" max="11527" width="12.33203125" style="2" bestFit="1" customWidth="1"/>
    <col min="11528" max="11528" width="23.6640625" style="2" customWidth="1"/>
    <col min="11529" max="11529" width="10.6640625" style="2" bestFit="1" customWidth="1"/>
    <col min="11530" max="11777" width="8.83203125" style="2"/>
    <col min="11778" max="11778" width="46.5" style="2" customWidth="1"/>
    <col min="11779" max="11779" width="15" style="2" customWidth="1"/>
    <col min="11780" max="11782" width="15.5" style="2" bestFit="1" customWidth="1"/>
    <col min="11783" max="11783" width="12.33203125" style="2" bestFit="1" customWidth="1"/>
    <col min="11784" max="11784" width="23.6640625" style="2" customWidth="1"/>
    <col min="11785" max="11785" width="10.6640625" style="2" bestFit="1" customWidth="1"/>
    <col min="11786" max="12033" width="8.83203125" style="2"/>
    <col min="12034" max="12034" width="46.5" style="2" customWidth="1"/>
    <col min="12035" max="12035" width="15" style="2" customWidth="1"/>
    <col min="12036" max="12038" width="15.5" style="2" bestFit="1" customWidth="1"/>
    <col min="12039" max="12039" width="12.33203125" style="2" bestFit="1" customWidth="1"/>
    <col min="12040" max="12040" width="23.6640625" style="2" customWidth="1"/>
    <col min="12041" max="12041" width="10.6640625" style="2" bestFit="1" customWidth="1"/>
    <col min="12042" max="12289" width="8.83203125" style="2"/>
    <col min="12290" max="12290" width="46.5" style="2" customWidth="1"/>
    <col min="12291" max="12291" width="15" style="2" customWidth="1"/>
    <col min="12292" max="12294" width="15.5" style="2" bestFit="1" customWidth="1"/>
    <col min="12295" max="12295" width="12.33203125" style="2" bestFit="1" customWidth="1"/>
    <col min="12296" max="12296" width="23.6640625" style="2" customWidth="1"/>
    <col min="12297" max="12297" width="10.6640625" style="2" bestFit="1" customWidth="1"/>
    <col min="12298" max="12545" width="8.83203125" style="2"/>
    <col min="12546" max="12546" width="46.5" style="2" customWidth="1"/>
    <col min="12547" max="12547" width="15" style="2" customWidth="1"/>
    <col min="12548" max="12550" width="15.5" style="2" bestFit="1" customWidth="1"/>
    <col min="12551" max="12551" width="12.33203125" style="2" bestFit="1" customWidth="1"/>
    <col min="12552" max="12552" width="23.6640625" style="2" customWidth="1"/>
    <col min="12553" max="12553" width="10.6640625" style="2" bestFit="1" customWidth="1"/>
    <col min="12554" max="12801" width="8.83203125" style="2"/>
    <col min="12802" max="12802" width="46.5" style="2" customWidth="1"/>
    <col min="12803" max="12803" width="15" style="2" customWidth="1"/>
    <col min="12804" max="12806" width="15.5" style="2" bestFit="1" customWidth="1"/>
    <col min="12807" max="12807" width="12.33203125" style="2" bestFit="1" customWidth="1"/>
    <col min="12808" max="12808" width="23.6640625" style="2" customWidth="1"/>
    <col min="12809" max="12809" width="10.6640625" style="2" bestFit="1" customWidth="1"/>
    <col min="12810" max="13057" width="8.83203125" style="2"/>
    <col min="13058" max="13058" width="46.5" style="2" customWidth="1"/>
    <col min="13059" max="13059" width="15" style="2" customWidth="1"/>
    <col min="13060" max="13062" width="15.5" style="2" bestFit="1" customWidth="1"/>
    <col min="13063" max="13063" width="12.33203125" style="2" bestFit="1" customWidth="1"/>
    <col min="13064" max="13064" width="23.6640625" style="2" customWidth="1"/>
    <col min="13065" max="13065" width="10.6640625" style="2" bestFit="1" customWidth="1"/>
    <col min="13066" max="13313" width="8.83203125" style="2"/>
    <col min="13314" max="13314" width="46.5" style="2" customWidth="1"/>
    <col min="13315" max="13315" width="15" style="2" customWidth="1"/>
    <col min="13316" max="13318" width="15.5" style="2" bestFit="1" customWidth="1"/>
    <col min="13319" max="13319" width="12.33203125" style="2" bestFit="1" customWidth="1"/>
    <col min="13320" max="13320" width="23.6640625" style="2" customWidth="1"/>
    <col min="13321" max="13321" width="10.6640625" style="2" bestFit="1" customWidth="1"/>
    <col min="13322" max="13569" width="8.83203125" style="2"/>
    <col min="13570" max="13570" width="46.5" style="2" customWidth="1"/>
    <col min="13571" max="13571" width="15" style="2" customWidth="1"/>
    <col min="13572" max="13574" width="15.5" style="2" bestFit="1" customWidth="1"/>
    <col min="13575" max="13575" width="12.33203125" style="2" bestFit="1" customWidth="1"/>
    <col min="13576" max="13576" width="23.6640625" style="2" customWidth="1"/>
    <col min="13577" max="13577" width="10.6640625" style="2" bestFit="1" customWidth="1"/>
    <col min="13578" max="13825" width="8.83203125" style="2"/>
    <col min="13826" max="13826" width="46.5" style="2" customWidth="1"/>
    <col min="13827" max="13827" width="15" style="2" customWidth="1"/>
    <col min="13828" max="13830" width="15.5" style="2" bestFit="1" customWidth="1"/>
    <col min="13831" max="13831" width="12.33203125" style="2" bestFit="1" customWidth="1"/>
    <col min="13832" max="13832" width="23.6640625" style="2" customWidth="1"/>
    <col min="13833" max="13833" width="10.6640625" style="2" bestFit="1" customWidth="1"/>
    <col min="13834" max="14081" width="8.83203125" style="2"/>
    <col min="14082" max="14082" width="46.5" style="2" customWidth="1"/>
    <col min="14083" max="14083" width="15" style="2" customWidth="1"/>
    <col min="14084" max="14086" width="15.5" style="2" bestFit="1" customWidth="1"/>
    <col min="14087" max="14087" width="12.33203125" style="2" bestFit="1" customWidth="1"/>
    <col min="14088" max="14088" width="23.6640625" style="2" customWidth="1"/>
    <col min="14089" max="14089" width="10.6640625" style="2" bestFit="1" customWidth="1"/>
    <col min="14090" max="14337" width="8.83203125" style="2"/>
    <col min="14338" max="14338" width="46.5" style="2" customWidth="1"/>
    <col min="14339" max="14339" width="15" style="2" customWidth="1"/>
    <col min="14340" max="14342" width="15.5" style="2" bestFit="1" customWidth="1"/>
    <col min="14343" max="14343" width="12.33203125" style="2" bestFit="1" customWidth="1"/>
    <col min="14344" max="14344" width="23.6640625" style="2" customWidth="1"/>
    <col min="14345" max="14345" width="10.6640625" style="2" bestFit="1" customWidth="1"/>
    <col min="14346" max="14593" width="8.83203125" style="2"/>
    <col min="14594" max="14594" width="46.5" style="2" customWidth="1"/>
    <col min="14595" max="14595" width="15" style="2" customWidth="1"/>
    <col min="14596" max="14598" width="15.5" style="2" bestFit="1" customWidth="1"/>
    <col min="14599" max="14599" width="12.33203125" style="2" bestFit="1" customWidth="1"/>
    <col min="14600" max="14600" width="23.6640625" style="2" customWidth="1"/>
    <col min="14601" max="14601" width="10.6640625" style="2" bestFit="1" customWidth="1"/>
    <col min="14602" max="14849" width="8.83203125" style="2"/>
    <col min="14850" max="14850" width="46.5" style="2" customWidth="1"/>
    <col min="14851" max="14851" width="15" style="2" customWidth="1"/>
    <col min="14852" max="14854" width="15.5" style="2" bestFit="1" customWidth="1"/>
    <col min="14855" max="14855" width="12.33203125" style="2" bestFit="1" customWidth="1"/>
    <col min="14856" max="14856" width="23.6640625" style="2" customWidth="1"/>
    <col min="14857" max="14857" width="10.6640625" style="2" bestFit="1" customWidth="1"/>
    <col min="14858" max="15105" width="8.83203125" style="2"/>
    <col min="15106" max="15106" width="46.5" style="2" customWidth="1"/>
    <col min="15107" max="15107" width="15" style="2" customWidth="1"/>
    <col min="15108" max="15110" width="15.5" style="2" bestFit="1" customWidth="1"/>
    <col min="15111" max="15111" width="12.33203125" style="2" bestFit="1" customWidth="1"/>
    <col min="15112" max="15112" width="23.6640625" style="2" customWidth="1"/>
    <col min="15113" max="15113" width="10.6640625" style="2" bestFit="1" customWidth="1"/>
    <col min="15114" max="15361" width="8.83203125" style="2"/>
    <col min="15362" max="15362" width="46.5" style="2" customWidth="1"/>
    <col min="15363" max="15363" width="15" style="2" customWidth="1"/>
    <col min="15364" max="15366" width="15.5" style="2" bestFit="1" customWidth="1"/>
    <col min="15367" max="15367" width="12.33203125" style="2" bestFit="1" customWidth="1"/>
    <col min="15368" max="15368" width="23.6640625" style="2" customWidth="1"/>
    <col min="15369" max="15369" width="10.6640625" style="2" bestFit="1" customWidth="1"/>
    <col min="15370" max="15617" width="8.83203125" style="2"/>
    <col min="15618" max="15618" width="46.5" style="2" customWidth="1"/>
    <col min="15619" max="15619" width="15" style="2" customWidth="1"/>
    <col min="15620" max="15622" width="15.5" style="2" bestFit="1" customWidth="1"/>
    <col min="15623" max="15623" width="12.33203125" style="2" bestFit="1" customWidth="1"/>
    <col min="15624" max="15624" width="23.6640625" style="2" customWidth="1"/>
    <col min="15625" max="15625" width="10.6640625" style="2" bestFit="1" customWidth="1"/>
    <col min="15626" max="15873" width="8.83203125" style="2"/>
    <col min="15874" max="15874" width="46.5" style="2" customWidth="1"/>
    <col min="15875" max="15875" width="15" style="2" customWidth="1"/>
    <col min="15876" max="15878" width="15.5" style="2" bestFit="1" customWidth="1"/>
    <col min="15879" max="15879" width="12.33203125" style="2" bestFit="1" customWidth="1"/>
    <col min="15880" max="15880" width="23.6640625" style="2" customWidth="1"/>
    <col min="15881" max="15881" width="10.6640625" style="2" bestFit="1" customWidth="1"/>
    <col min="15882" max="16129" width="8.83203125" style="2"/>
    <col min="16130" max="16130" width="46.5" style="2" customWidth="1"/>
    <col min="16131" max="16131" width="15" style="2" customWidth="1"/>
    <col min="16132" max="16134" width="15.5" style="2" bestFit="1" customWidth="1"/>
    <col min="16135" max="16135" width="12.33203125" style="2" bestFit="1" customWidth="1"/>
    <col min="16136" max="16136" width="23.6640625" style="2" customWidth="1"/>
    <col min="16137" max="16137" width="10.6640625" style="2" bestFit="1" customWidth="1"/>
    <col min="16138" max="16384" width="8.83203125" style="2"/>
  </cols>
  <sheetData>
    <row r="1" spans="1:10" ht="15">
      <c r="B1" s="1"/>
      <c r="C1" s="1"/>
      <c r="D1" s="1"/>
      <c r="E1" s="1"/>
      <c r="F1" s="1"/>
      <c r="G1" s="1"/>
      <c r="H1" s="1"/>
      <c r="I1" s="1"/>
      <c r="J1" s="1"/>
    </row>
    <row r="2" spans="1:10" ht="15">
      <c r="A2" s="78" t="s">
        <v>41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5">
      <c r="A3" s="78" t="s">
        <v>42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">
      <c r="A4" s="1" t="s">
        <v>60</v>
      </c>
      <c r="B4" s="1"/>
      <c r="C4" s="1"/>
      <c r="D4" s="1"/>
      <c r="E4" s="1"/>
      <c r="F4" s="1"/>
      <c r="G4" s="1"/>
      <c r="H4" s="1"/>
      <c r="I4" s="1"/>
      <c r="J4" s="1"/>
    </row>
    <row r="5" spans="1:10" ht="15">
      <c r="A5" s="1" t="s">
        <v>168</v>
      </c>
      <c r="B5" s="1" t="s">
        <v>167</v>
      </c>
      <c r="C5" s="7" t="s">
        <v>1</v>
      </c>
      <c r="D5" s="7" t="s">
        <v>2</v>
      </c>
      <c r="E5" s="7" t="s">
        <v>3</v>
      </c>
      <c r="F5" s="7" t="s">
        <v>36</v>
      </c>
      <c r="G5" s="1" t="s">
        <v>151</v>
      </c>
      <c r="H5" s="1"/>
      <c r="I5" s="1"/>
      <c r="J5" s="1"/>
    </row>
    <row r="6" spans="1:10" ht="15">
      <c r="A6" s="1" t="s">
        <v>43</v>
      </c>
      <c r="B6" s="5">
        <f>'Project 4 '!B28</f>
        <v>38000</v>
      </c>
      <c r="C6" s="70">
        <f>'Project 4 '!B29</f>
        <v>40000</v>
      </c>
      <c r="D6" s="70">
        <f>'Project 4 '!B30</f>
        <v>50000</v>
      </c>
      <c r="E6" s="70">
        <f>'Project 4 '!B31</f>
        <v>60000</v>
      </c>
      <c r="F6" s="70">
        <f>SUM(C6:E6)</f>
        <v>150000</v>
      </c>
      <c r="G6" s="70">
        <f>SUM(C6:E6)</f>
        <v>150000</v>
      </c>
      <c r="H6" s="70"/>
      <c r="I6" s="1"/>
      <c r="J6" s="1"/>
    </row>
    <row r="7" spans="1:10" ht="15">
      <c r="A7" s="3" t="s">
        <v>44</v>
      </c>
      <c r="B7" s="70">
        <f>'Project 4 '!$C$69</f>
        <v>175</v>
      </c>
      <c r="C7" s="74">
        <f>'Project 4 '!$C$69</f>
        <v>175</v>
      </c>
      <c r="D7" s="74">
        <f>'Project 4 '!C69</f>
        <v>175</v>
      </c>
      <c r="E7" s="74">
        <f>'Project 4 '!C69</f>
        <v>175</v>
      </c>
      <c r="F7" s="74">
        <f>'Project 4 '!C69</f>
        <v>175</v>
      </c>
      <c r="G7" s="70">
        <f>B7</f>
        <v>175</v>
      </c>
      <c r="H7" s="70"/>
      <c r="I7" s="1"/>
      <c r="J7" s="1"/>
    </row>
    <row r="8" spans="1:10" ht="16" thickBot="1">
      <c r="A8" s="3" t="s">
        <v>38</v>
      </c>
      <c r="B8" s="70">
        <f>SUM(B6*B7)</f>
        <v>6650000</v>
      </c>
      <c r="C8" s="75">
        <f>C6*C7</f>
        <v>7000000</v>
      </c>
      <c r="D8" s="75">
        <f>D7*D6</f>
        <v>8750000</v>
      </c>
      <c r="E8" s="75">
        <f>E7*E6</f>
        <v>10500000</v>
      </c>
      <c r="F8" s="75">
        <f>F7*F6</f>
        <v>26250000</v>
      </c>
      <c r="G8" s="70">
        <f>SUM(C8:E8)</f>
        <v>26250000</v>
      </c>
      <c r="H8" s="70"/>
      <c r="I8" s="1"/>
      <c r="J8" s="1"/>
    </row>
    <row r="9" spans="1:10" ht="16" thickTop="1">
      <c r="A9" s="3"/>
      <c r="B9" s="3"/>
      <c r="C9" s="52"/>
      <c r="D9" s="52"/>
      <c r="E9" s="52"/>
      <c r="F9" s="52"/>
      <c r="G9" s="4"/>
      <c r="H9" s="4"/>
      <c r="I9" s="1"/>
      <c r="J9" s="1"/>
    </row>
    <row r="10" spans="1:10" ht="15">
      <c r="A10" s="1"/>
      <c r="B10" s="1"/>
      <c r="C10" s="7" t="s">
        <v>1</v>
      </c>
      <c r="D10" s="7" t="s">
        <v>2</v>
      </c>
      <c r="E10" s="7" t="s">
        <v>3</v>
      </c>
      <c r="F10" s="7" t="s">
        <v>36</v>
      </c>
      <c r="I10" s="1"/>
      <c r="J10" s="1"/>
    </row>
    <row r="11" spans="1:10" ht="15">
      <c r="A11" s="3" t="s">
        <v>113</v>
      </c>
      <c r="B11" s="3"/>
      <c r="C11" s="4">
        <f>'Project 4 '!C34*C8</f>
        <v>4200000</v>
      </c>
      <c r="D11" s="4">
        <f>'Project 4 '!C34*D8</f>
        <v>5250000</v>
      </c>
      <c r="E11" s="4">
        <f>'Project 4 '!C34*E8</f>
        <v>6300000</v>
      </c>
      <c r="F11" s="4">
        <f>'Project 4 '!C34*F8</f>
        <v>15750000</v>
      </c>
      <c r="G11" s="57">
        <f>SUM(C11:E11)</f>
        <v>15750000</v>
      </c>
      <c r="H11" s="57"/>
    </row>
    <row r="12" spans="1:10" ht="15">
      <c r="A12" s="3" t="s">
        <v>114</v>
      </c>
      <c r="B12" s="3"/>
      <c r="C12" s="5">
        <f>SUM('Project 4 '!C35)*B8</f>
        <v>2660000</v>
      </c>
      <c r="D12" s="5">
        <f>'Project 4 '!C35*C8</f>
        <v>2800000</v>
      </c>
      <c r="E12" s="5">
        <f>'Project 4 '!C35*D8</f>
        <v>3500000</v>
      </c>
      <c r="F12" s="5">
        <f>SUM(C12:E12)</f>
        <v>8960000</v>
      </c>
      <c r="G12" s="56">
        <f>SUM(C12:E12)</f>
        <v>8960000</v>
      </c>
      <c r="H12" s="56"/>
    </row>
    <row r="13" spans="1:10" ht="16" thickBot="1">
      <c r="A13" s="1" t="s">
        <v>115</v>
      </c>
      <c r="B13" s="4"/>
      <c r="C13" s="6">
        <f>SUM(C11:C12)</f>
        <v>6860000</v>
      </c>
      <c r="D13" s="6">
        <f>SUM(D11:D12)</f>
        <v>8050000</v>
      </c>
      <c r="E13" s="6">
        <f>SUM(E11:E12)</f>
        <v>9800000</v>
      </c>
      <c r="F13" s="6">
        <f>SUM(F11:F12)</f>
        <v>24710000</v>
      </c>
      <c r="G13" s="57">
        <f>SUM(C13:E13)</f>
        <v>24710000</v>
      </c>
      <c r="H13" s="57"/>
    </row>
    <row r="14" spans="1:10" ht="16" thickTop="1">
      <c r="A14" s="3"/>
      <c r="B14" s="3"/>
      <c r="C14" s="52"/>
      <c r="D14" s="52"/>
      <c r="E14" s="52"/>
      <c r="F14" s="52"/>
    </row>
    <row r="15" spans="1:10" ht="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">
      <c r="A16" s="1" t="s">
        <v>61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15">
      <c r="A17" s="1"/>
      <c r="B17" s="1"/>
      <c r="C17" s="7" t="s">
        <v>1</v>
      </c>
      <c r="D17" s="7" t="s">
        <v>2</v>
      </c>
      <c r="E17" s="7" t="s">
        <v>3</v>
      </c>
      <c r="F17" s="7" t="s">
        <v>36</v>
      </c>
      <c r="G17" s="1"/>
      <c r="H17" s="1"/>
      <c r="I17" s="1"/>
      <c r="J17" s="1"/>
    </row>
    <row r="18" spans="1:10" ht="15">
      <c r="A18" s="1" t="s">
        <v>45</v>
      </c>
      <c r="B18" s="3"/>
      <c r="C18" s="5">
        <f>C6</f>
        <v>40000</v>
      </c>
      <c r="D18" s="5">
        <f>D6</f>
        <v>50000</v>
      </c>
      <c r="E18" s="5">
        <f>E6</f>
        <v>60000</v>
      </c>
      <c r="F18" s="5">
        <f>SUM(C18:E18)</f>
        <v>150000</v>
      </c>
      <c r="G18" s="1"/>
      <c r="H18" s="1"/>
      <c r="I18" s="5"/>
      <c r="J18" s="1"/>
    </row>
    <row r="19" spans="1:10" s="63" customFormat="1" ht="15">
      <c r="A19" s="61" t="s">
        <v>46</v>
      </c>
      <c r="B19" s="65">
        <f>'Project 4 '!F39</f>
        <v>0.8</v>
      </c>
      <c r="C19" s="62">
        <f>B19*D18</f>
        <v>40000</v>
      </c>
      <c r="D19" s="62">
        <f>B19*E18</f>
        <v>48000</v>
      </c>
      <c r="E19" s="79">
        <f>B19*'Project 4 '!B32</f>
        <v>52000</v>
      </c>
      <c r="F19" s="62">
        <f>SUM(C19:E19)</f>
        <v>140000</v>
      </c>
      <c r="G19" s="61"/>
      <c r="H19" s="61"/>
      <c r="I19" s="80"/>
      <c r="J19" s="61"/>
    </row>
    <row r="20" spans="1:10" ht="15">
      <c r="A20" s="1" t="s">
        <v>47</v>
      </c>
      <c r="B20" s="5"/>
      <c r="C20" s="5">
        <f>SUM(C18:C19)</f>
        <v>80000</v>
      </c>
      <c r="D20" s="5">
        <f>SUM(D18:D19)</f>
        <v>98000</v>
      </c>
      <c r="E20" s="5">
        <f>SUM(E18:E19)</f>
        <v>112000</v>
      </c>
      <c r="F20" s="5">
        <f>SUM(F18:F19)</f>
        <v>290000</v>
      </c>
      <c r="G20" s="1"/>
      <c r="H20" s="1"/>
      <c r="I20" s="5"/>
      <c r="J20" s="1"/>
    </row>
    <row r="21" spans="1:10" s="63" customFormat="1" ht="15">
      <c r="A21" s="61" t="s">
        <v>163</v>
      </c>
      <c r="B21" s="81">
        <f>'Project 4 '!F38</f>
        <v>32000</v>
      </c>
      <c r="C21" s="82">
        <f>'Project 4 '!F38</f>
        <v>32000</v>
      </c>
      <c r="D21" s="62">
        <f>C19</f>
        <v>40000</v>
      </c>
      <c r="E21" s="62">
        <f>D19</f>
        <v>48000</v>
      </c>
      <c r="F21" s="82">
        <f>SUM(C21:E21)</f>
        <v>120000</v>
      </c>
    </row>
    <row r="22" spans="1:10" ht="16" thickBot="1">
      <c r="A22" s="1" t="s">
        <v>48</v>
      </c>
      <c r="B22" s="4"/>
      <c r="C22" s="22">
        <f>SUM(C20-C21)</f>
        <v>48000</v>
      </c>
      <c r="D22" s="22">
        <f>SUM(D20-D21)</f>
        <v>58000</v>
      </c>
      <c r="E22" s="22">
        <f>SUM(E20-E21)</f>
        <v>64000</v>
      </c>
      <c r="F22" s="22">
        <f>SUM(C22:E22)</f>
        <v>170000</v>
      </c>
    </row>
    <row r="23" spans="1:10" s="63" customFormat="1" ht="16" thickTop="1">
      <c r="A23" s="61" t="s">
        <v>154</v>
      </c>
      <c r="B23" s="77">
        <f>'Project 4 '!H38</f>
        <v>148.71</v>
      </c>
      <c r="C23" s="77">
        <f>SUM(B23*C22)</f>
        <v>7138080</v>
      </c>
      <c r="D23" s="77">
        <f>SUM(B23*D22)</f>
        <v>8625180</v>
      </c>
      <c r="E23" s="77">
        <f>SUM(B23*E22)</f>
        <v>9517440</v>
      </c>
      <c r="F23" s="77">
        <f>SUM(C23:E23)</f>
        <v>25280700</v>
      </c>
    </row>
    <row r="24" spans="1:10" ht="15">
      <c r="A24" s="1" t="s">
        <v>91</v>
      </c>
      <c r="B24" s="1"/>
      <c r="C24" s="1"/>
      <c r="D24" s="1"/>
      <c r="E24" s="1"/>
      <c r="F24" s="1"/>
    </row>
    <row r="25" spans="1:10" ht="15">
      <c r="A25" s="10"/>
      <c r="B25" s="11"/>
      <c r="C25" s="7" t="s">
        <v>1</v>
      </c>
      <c r="D25" s="7" t="s">
        <v>2</v>
      </c>
      <c r="E25" s="7" t="s">
        <v>3</v>
      </c>
      <c r="F25" s="7" t="s">
        <v>36</v>
      </c>
    </row>
    <row r="26" spans="1:10" ht="15">
      <c r="A26" s="1" t="s">
        <v>49</v>
      </c>
      <c r="B26" s="1"/>
      <c r="C26" s="5">
        <f>C22</f>
        <v>48000</v>
      </c>
      <c r="D26" s="5">
        <f>D22</f>
        <v>58000</v>
      </c>
      <c r="E26" s="5">
        <f>E22</f>
        <v>64000</v>
      </c>
      <c r="F26" s="5">
        <f>SUM(C26:E26)</f>
        <v>170000</v>
      </c>
      <c r="G26" s="1"/>
      <c r="H26" s="1"/>
      <c r="I26" s="1"/>
      <c r="J26" s="1"/>
    </row>
    <row r="27" spans="1:10" ht="15">
      <c r="A27" s="1" t="s">
        <v>155</v>
      </c>
      <c r="B27" s="60">
        <f>'Project 4 '!C43</f>
        <v>10</v>
      </c>
      <c r="C27" s="23">
        <f>B27</f>
        <v>10</v>
      </c>
      <c r="D27" s="23">
        <f>B27</f>
        <v>10</v>
      </c>
      <c r="E27" s="23">
        <f>B27</f>
        <v>10</v>
      </c>
      <c r="F27" s="23">
        <f>B27</f>
        <v>10</v>
      </c>
      <c r="G27" s="1"/>
      <c r="H27" s="1"/>
      <c r="I27" s="1"/>
      <c r="J27" s="1"/>
    </row>
    <row r="28" spans="1:10" ht="15">
      <c r="A28" s="1" t="s">
        <v>152</v>
      </c>
      <c r="B28" s="4"/>
      <c r="C28" s="5">
        <f>SUM(C26*C27)</f>
        <v>480000</v>
      </c>
      <c r="D28" s="5">
        <f>SUM(D26*D27)</f>
        <v>580000</v>
      </c>
      <c r="E28" s="5">
        <f>SUM(E26*E27)</f>
        <v>640000</v>
      </c>
      <c r="F28" s="5">
        <f>SUM(C28:E28)</f>
        <v>1700000</v>
      </c>
      <c r="G28" s="1"/>
      <c r="H28" s="1"/>
      <c r="I28" s="1"/>
      <c r="J28" s="1"/>
    </row>
    <row r="29" spans="1:10" s="63" customFormat="1" ht="15">
      <c r="A29" s="61" t="s">
        <v>153</v>
      </c>
      <c r="B29" s="65">
        <f>'Project 4 '!F39</f>
        <v>0.8</v>
      </c>
      <c r="C29" s="62">
        <f>SUM(B29*D18)</f>
        <v>40000</v>
      </c>
      <c r="D29" s="62">
        <f>SUM(B29*E18)</f>
        <v>48000</v>
      </c>
      <c r="E29" s="62">
        <f>SUM(B29*'Project 4 '!B32)</f>
        <v>52000</v>
      </c>
      <c r="F29" s="62">
        <f>E29</f>
        <v>52000</v>
      </c>
      <c r="G29" s="61"/>
      <c r="H29" s="61"/>
      <c r="I29" s="61"/>
      <c r="J29" s="61"/>
    </row>
    <row r="30" spans="1:10" ht="15">
      <c r="A30" s="12" t="s">
        <v>37</v>
      </c>
      <c r="B30" s="1"/>
      <c r="C30" s="5">
        <f>SUM(C29+C31)</f>
        <v>60000</v>
      </c>
      <c r="D30" s="5">
        <f>SUM(D29+D31)</f>
        <v>73000</v>
      </c>
      <c r="E30" s="5">
        <f>SUM(E29+E31)</f>
        <v>82000</v>
      </c>
      <c r="F30" s="5">
        <f>SUM(C30:E30)</f>
        <v>215000</v>
      </c>
      <c r="G30" s="1"/>
      <c r="H30" s="1"/>
      <c r="I30" s="1"/>
      <c r="J30" s="1"/>
    </row>
    <row r="31" spans="1:10" s="63" customFormat="1" ht="15">
      <c r="A31" s="64" t="s">
        <v>156</v>
      </c>
      <c r="B31" s="65">
        <f>'Project 4 '!F44</f>
        <v>0.5</v>
      </c>
      <c r="C31" s="62">
        <f>SUM(B31*C18)</f>
        <v>20000</v>
      </c>
      <c r="D31" s="62">
        <f>SUM(B31*D18)</f>
        <v>25000</v>
      </c>
      <c r="E31" s="62">
        <f>SUM(B31*E18)</f>
        <v>30000</v>
      </c>
      <c r="F31" s="62">
        <f>SUM(B31*F18)</f>
        <v>75000</v>
      </c>
      <c r="G31" s="61"/>
      <c r="H31" s="61"/>
      <c r="I31" s="61"/>
      <c r="J31" s="61"/>
    </row>
    <row r="32" spans="1:10" ht="15">
      <c r="A32" s="12" t="s">
        <v>50</v>
      </c>
      <c r="B32" s="1"/>
      <c r="C32" s="21">
        <f>SUM(C30*B27)</f>
        <v>600000</v>
      </c>
      <c r="D32" s="21">
        <f>SUM(D30*B27)</f>
        <v>730000</v>
      </c>
      <c r="E32" s="21">
        <f>SUM(E30*B27)</f>
        <v>820000</v>
      </c>
      <c r="F32" s="21">
        <f>SUM(C32:E32)</f>
        <v>2150000</v>
      </c>
      <c r="G32" s="1"/>
      <c r="H32" s="1"/>
      <c r="I32" s="1"/>
      <c r="J32" s="1"/>
    </row>
    <row r="33" spans="1:10" ht="15">
      <c r="A33" s="14" t="s">
        <v>51</v>
      </c>
      <c r="B33" s="1"/>
      <c r="C33" s="15">
        <f>'Project 4 '!E43</f>
        <v>8</v>
      </c>
      <c r="D33" s="15">
        <f>'Project 4 '!E43</f>
        <v>8</v>
      </c>
      <c r="E33" s="15">
        <f>'Project 4 '!E43</f>
        <v>8</v>
      </c>
      <c r="F33" s="15">
        <f>'Project 4 '!E43</f>
        <v>8</v>
      </c>
      <c r="G33" s="1"/>
      <c r="H33" s="1"/>
      <c r="I33" s="1"/>
      <c r="J33" s="1"/>
    </row>
    <row r="34" spans="1:10" ht="16" thickBot="1">
      <c r="A34" s="14" t="s">
        <v>52</v>
      </c>
      <c r="B34" s="1"/>
      <c r="C34" s="6">
        <f>SUM(C32*C33)</f>
        <v>4800000</v>
      </c>
      <c r="D34" s="6">
        <f>SUM(D32*D33)</f>
        <v>5840000</v>
      </c>
      <c r="E34" s="6">
        <f>SUM(E32*E33)</f>
        <v>6560000</v>
      </c>
      <c r="F34" s="6">
        <f>SUM(C34:E34)</f>
        <v>17200000</v>
      </c>
      <c r="G34" s="1"/>
      <c r="H34" s="1"/>
      <c r="I34" s="1"/>
      <c r="J34" s="1"/>
    </row>
    <row r="35" spans="1:10" ht="16" thickTop="1">
      <c r="A35" s="14"/>
      <c r="B35" s="1"/>
      <c r="C35" s="15"/>
      <c r="D35" s="15"/>
      <c r="E35" s="15"/>
      <c r="F35" s="15"/>
      <c r="G35" s="1"/>
      <c r="H35" s="1"/>
      <c r="I35" s="1"/>
      <c r="J35" s="1"/>
    </row>
    <row r="36" spans="1:10" ht="15">
      <c r="A36" s="14" t="s">
        <v>53</v>
      </c>
      <c r="B36" s="1"/>
      <c r="C36" s="15"/>
      <c r="D36" s="15"/>
      <c r="E36" s="15"/>
      <c r="F36" s="15"/>
      <c r="G36" s="1"/>
      <c r="H36" s="1"/>
      <c r="I36" s="1"/>
      <c r="J36" s="1"/>
    </row>
    <row r="37" spans="1:10" ht="15">
      <c r="A37" s="16"/>
      <c r="B37" s="16"/>
      <c r="C37" s="16" t="s">
        <v>1</v>
      </c>
      <c r="D37" s="16" t="s">
        <v>2</v>
      </c>
      <c r="E37" s="16" t="s">
        <v>3</v>
      </c>
      <c r="F37" s="16" t="s">
        <v>36</v>
      </c>
      <c r="G37" s="16" t="s">
        <v>157</v>
      </c>
      <c r="H37" s="16"/>
      <c r="I37" s="1"/>
      <c r="J37" s="1"/>
    </row>
    <row r="38" spans="1:10" ht="15">
      <c r="A38" s="16" t="s">
        <v>54</v>
      </c>
      <c r="B38" s="16"/>
      <c r="C38" s="5">
        <f>C26</f>
        <v>48000</v>
      </c>
      <c r="D38" s="5">
        <f>D26</f>
        <v>58000</v>
      </c>
      <c r="E38" s="5">
        <f>E26</f>
        <v>64000</v>
      </c>
      <c r="F38" s="5">
        <f>F26</f>
        <v>170000</v>
      </c>
      <c r="G38" s="16"/>
      <c r="H38" s="16"/>
      <c r="I38" s="1"/>
      <c r="J38" s="1"/>
    </row>
    <row r="39" spans="1:10" ht="15">
      <c r="A39" s="16" t="s">
        <v>55</v>
      </c>
      <c r="B39" s="66">
        <f>'Project 4 '!D47</f>
        <v>4</v>
      </c>
      <c r="C39" s="23">
        <f>B39</f>
        <v>4</v>
      </c>
      <c r="D39" s="23">
        <f>B39</f>
        <v>4</v>
      </c>
      <c r="E39" s="23">
        <f>B39</f>
        <v>4</v>
      </c>
      <c r="F39" s="23">
        <f>B39</f>
        <v>4</v>
      </c>
      <c r="G39" s="16"/>
      <c r="H39" s="16"/>
      <c r="I39" s="1"/>
      <c r="J39" s="1"/>
    </row>
    <row r="40" spans="1:10" ht="15">
      <c r="A40" s="16" t="s">
        <v>56</v>
      </c>
      <c r="B40" s="17"/>
      <c r="C40" s="24">
        <f>SUM(C38*C39)</f>
        <v>192000</v>
      </c>
      <c r="D40" s="24">
        <f>SUM(D38*D39)</f>
        <v>232000</v>
      </c>
      <c r="E40" s="24">
        <f>SUM(E38*E39)</f>
        <v>256000</v>
      </c>
      <c r="F40" s="24">
        <f>SUM(C40:E40)</f>
        <v>680000</v>
      </c>
      <c r="G40" s="67">
        <f>SUM(F38*F39)</f>
        <v>680000</v>
      </c>
      <c r="H40" s="67"/>
      <c r="I40" s="1"/>
      <c r="J40" s="1"/>
    </row>
    <row r="41" spans="1:10" ht="15">
      <c r="A41" s="16" t="s">
        <v>57</v>
      </c>
      <c r="B41" s="16">
        <f>'Project 4 '!F47</f>
        <v>9.25</v>
      </c>
      <c r="C41" s="68">
        <f>B41</f>
        <v>9.25</v>
      </c>
      <c r="D41" s="68">
        <f>B41</f>
        <v>9.25</v>
      </c>
      <c r="E41" s="68">
        <f>B41</f>
        <v>9.25</v>
      </c>
      <c r="F41" s="68">
        <f>B41</f>
        <v>9.25</v>
      </c>
      <c r="G41" s="16"/>
      <c r="H41" s="16"/>
      <c r="I41" s="1"/>
      <c r="J41" s="1"/>
    </row>
    <row r="42" spans="1:10" ht="16" thickBot="1">
      <c r="A42" s="16" t="s">
        <v>58</v>
      </c>
      <c r="B42" s="16"/>
      <c r="C42" s="76">
        <f>SUM(C40*C41)</f>
        <v>1776000</v>
      </c>
      <c r="D42" s="76">
        <f>SUM(D40*D41)</f>
        <v>2146000</v>
      </c>
      <c r="E42" s="76">
        <f>SUM(E40*E41)</f>
        <v>2368000</v>
      </c>
      <c r="F42" s="76">
        <f>SUM(F40*F41)</f>
        <v>6290000</v>
      </c>
      <c r="G42" s="16"/>
      <c r="H42" s="16"/>
      <c r="I42" s="1"/>
      <c r="J42" s="1"/>
    </row>
    <row r="43" spans="1:10" ht="16" thickTop="1">
      <c r="A43" s="14"/>
      <c r="B43" s="1"/>
      <c r="C43" s="15"/>
      <c r="D43" s="15"/>
      <c r="E43" s="15"/>
      <c r="F43" s="15"/>
      <c r="G43" s="1"/>
      <c r="H43" s="1"/>
      <c r="I43" s="1"/>
      <c r="J43" s="1"/>
    </row>
    <row r="44" spans="1:10" ht="15">
      <c r="A44" s="1" t="s">
        <v>59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ht="15">
      <c r="A45" s="1"/>
      <c r="B45" s="1"/>
      <c r="C45" s="7" t="s">
        <v>1</v>
      </c>
      <c r="D45" s="7" t="s">
        <v>2</v>
      </c>
      <c r="E45" s="7" t="s">
        <v>3</v>
      </c>
      <c r="F45" s="7" t="s">
        <v>36</v>
      </c>
      <c r="G45" s="1" t="s">
        <v>158</v>
      </c>
      <c r="H45" s="1"/>
      <c r="I45" s="1"/>
      <c r="J45" s="1"/>
    </row>
    <row r="46" spans="1:10" ht="15">
      <c r="A46" s="1" t="s">
        <v>67</v>
      </c>
      <c r="B46" s="1"/>
      <c r="C46" s="25">
        <f>C40</f>
        <v>192000</v>
      </c>
      <c r="D46" s="25">
        <f>D40</f>
        <v>232000</v>
      </c>
      <c r="E46" s="25">
        <f>E40</f>
        <v>256000</v>
      </c>
      <c r="F46" s="25">
        <f>F40</f>
        <v>680000</v>
      </c>
      <c r="G46" s="1"/>
      <c r="H46" s="1"/>
      <c r="I46" s="1"/>
      <c r="J46" s="1"/>
    </row>
    <row r="47" spans="1:10" ht="15">
      <c r="A47" s="1" t="s">
        <v>62</v>
      </c>
      <c r="B47" s="58">
        <f>'Project 4 '!E58</f>
        <v>3.4</v>
      </c>
      <c r="C47" s="69">
        <f>B47</f>
        <v>3.4</v>
      </c>
      <c r="D47" s="69">
        <f>B47</f>
        <v>3.4</v>
      </c>
      <c r="E47" s="69">
        <f>B47</f>
        <v>3.4</v>
      </c>
      <c r="F47" s="69">
        <f>B47</f>
        <v>3.4</v>
      </c>
      <c r="G47" s="4"/>
      <c r="H47" s="4"/>
      <c r="I47" s="1"/>
      <c r="J47" s="1"/>
    </row>
    <row r="48" spans="1:10" ht="15">
      <c r="A48" s="1" t="s">
        <v>64</v>
      </c>
      <c r="B48" s="1"/>
      <c r="C48" s="4">
        <f>SUM(C46*C47)</f>
        <v>652800</v>
      </c>
      <c r="D48" s="4">
        <f>SUM(D46*D47)</f>
        <v>788800</v>
      </c>
      <c r="E48" s="4">
        <f>SUM(E46*E47)</f>
        <v>870400</v>
      </c>
      <c r="F48" s="4">
        <f>SUM(F46*F47)</f>
        <v>2312000</v>
      </c>
      <c r="G48" s="1"/>
      <c r="H48" s="1"/>
      <c r="I48" s="1"/>
      <c r="J48" s="1"/>
    </row>
    <row r="49" spans="1:10" ht="15">
      <c r="A49" s="1" t="s">
        <v>65</v>
      </c>
      <c r="B49" s="70">
        <f>'Project 4 '!C58</f>
        <v>338000</v>
      </c>
      <c r="C49" s="27">
        <f>B49</f>
        <v>338000</v>
      </c>
      <c r="D49" s="27">
        <f>B49</f>
        <v>338000</v>
      </c>
      <c r="E49" s="27">
        <f>B49</f>
        <v>338000</v>
      </c>
      <c r="F49" s="27">
        <f>SUM(C49:E49)</f>
        <v>1014000</v>
      </c>
      <c r="G49" s="1"/>
      <c r="H49" s="1"/>
      <c r="I49" s="1"/>
      <c r="J49" s="1"/>
    </row>
    <row r="50" spans="1:10" ht="16" thickBot="1">
      <c r="A50" s="1" t="s">
        <v>66</v>
      </c>
      <c r="B50" s="1"/>
      <c r="C50" s="6">
        <f>SUM(C48:C49)</f>
        <v>990800</v>
      </c>
      <c r="D50" s="6">
        <f>SUM(D48:D49)</f>
        <v>1126800</v>
      </c>
      <c r="E50" s="6">
        <f>SUM(E48:E49)</f>
        <v>1208400</v>
      </c>
      <c r="F50" s="6">
        <f>SUM(C50:E50)</f>
        <v>3326000</v>
      </c>
      <c r="G50" s="4">
        <f>SUM(F48+F49)</f>
        <v>3326000</v>
      </c>
      <c r="H50" s="4"/>
      <c r="I50" s="1"/>
      <c r="J50" s="1"/>
    </row>
    <row r="51" spans="1:10" ht="16" thickTop="1">
      <c r="A51" s="1"/>
      <c r="B51" s="1"/>
      <c r="C51" s="15"/>
      <c r="D51" s="15"/>
      <c r="E51" s="15"/>
      <c r="F51" s="15"/>
      <c r="G51" s="1"/>
      <c r="H51" s="1"/>
      <c r="I51" s="1"/>
      <c r="J51" s="1"/>
    </row>
    <row r="52" spans="1:10" ht="15">
      <c r="A52" s="10"/>
      <c r="B52" s="1"/>
      <c r="C52" s="15"/>
      <c r="D52" s="15"/>
      <c r="E52" s="15"/>
      <c r="F52" s="15"/>
      <c r="G52" s="1"/>
      <c r="H52" s="1"/>
      <c r="I52" s="1"/>
      <c r="J52" s="1"/>
    </row>
    <row r="53" spans="1:10" ht="15">
      <c r="A53" s="1" t="s">
        <v>68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ht="15">
      <c r="A54" s="1"/>
      <c r="B54" s="1"/>
      <c r="C54" s="7" t="s">
        <v>1</v>
      </c>
      <c r="D54" s="7" t="s">
        <v>2</v>
      </c>
      <c r="E54" s="7" t="s">
        <v>3</v>
      </c>
      <c r="F54" s="7" t="s">
        <v>36</v>
      </c>
      <c r="G54" s="1" t="s">
        <v>160</v>
      </c>
      <c r="H54" s="1"/>
      <c r="I54" s="1"/>
      <c r="J54" s="1"/>
    </row>
    <row r="55" spans="1:10" ht="15">
      <c r="A55" s="1" t="s">
        <v>69</v>
      </c>
      <c r="B55" s="1"/>
      <c r="C55" s="5">
        <f>C6</f>
        <v>40000</v>
      </c>
      <c r="D55" s="5">
        <f>D6</f>
        <v>50000</v>
      </c>
      <c r="E55" s="5">
        <f>E6</f>
        <v>60000</v>
      </c>
      <c r="F55" s="5">
        <f>F6</f>
        <v>150000</v>
      </c>
      <c r="G55" s="5">
        <f>SUM(C55:E55)</f>
        <v>150000</v>
      </c>
      <c r="H55" s="5"/>
      <c r="I55" s="1"/>
      <c r="J55" s="1"/>
    </row>
    <row r="56" spans="1:10" ht="15">
      <c r="A56" s="1" t="s">
        <v>159</v>
      </c>
      <c r="B56" s="58">
        <f>'Project 4 '!E67</f>
        <v>3.6</v>
      </c>
      <c r="C56" s="26">
        <f>B56</f>
        <v>3.6</v>
      </c>
      <c r="D56" s="26">
        <f>B56</f>
        <v>3.6</v>
      </c>
      <c r="E56" s="26">
        <f>B56</f>
        <v>3.6</v>
      </c>
      <c r="F56" s="26">
        <f>B56</f>
        <v>3.6</v>
      </c>
      <c r="G56" s="1" t="s">
        <v>161</v>
      </c>
      <c r="H56" s="1"/>
      <c r="I56" s="1"/>
      <c r="J56" s="1"/>
    </row>
    <row r="57" spans="1:10" ht="15">
      <c r="A57" s="1" t="s">
        <v>70</v>
      </c>
      <c r="B57" s="1"/>
      <c r="C57" s="15">
        <f>(C55*C56)</f>
        <v>144000</v>
      </c>
      <c r="D57" s="15">
        <f>(D55*D56)</f>
        <v>180000</v>
      </c>
      <c r="E57" s="15">
        <f>(E55*E56)</f>
        <v>216000</v>
      </c>
      <c r="F57" s="15">
        <f>(F55*F56)</f>
        <v>540000</v>
      </c>
      <c r="G57" s="4">
        <f>SUM(C57:E57)</f>
        <v>540000</v>
      </c>
      <c r="H57" s="4"/>
      <c r="I57" s="1"/>
      <c r="J57" s="1"/>
    </row>
    <row r="58" spans="1:10" ht="15">
      <c r="A58" s="1" t="s">
        <v>71</v>
      </c>
      <c r="B58" s="58">
        <f>'Project 4 '!C68</f>
        <v>70000</v>
      </c>
      <c r="C58" s="71">
        <f>B58</f>
        <v>70000</v>
      </c>
      <c r="D58" s="71">
        <f>B58</f>
        <v>70000</v>
      </c>
      <c r="E58" s="71">
        <f>B58</f>
        <v>70000</v>
      </c>
      <c r="F58" s="71">
        <f>SUM(C58:E58)</f>
        <v>210000</v>
      </c>
      <c r="G58" s="1"/>
      <c r="H58" s="1"/>
      <c r="I58" s="1"/>
      <c r="J58" s="1"/>
    </row>
    <row r="59" spans="1:10" ht="16" thickBot="1">
      <c r="A59" s="1" t="s">
        <v>72</v>
      </c>
      <c r="B59" s="1"/>
      <c r="C59" s="72">
        <f>SUM(C57+C58)</f>
        <v>214000</v>
      </c>
      <c r="D59" s="72">
        <f>(D57+D58)</f>
        <v>250000</v>
      </c>
      <c r="E59" s="72">
        <f>(E57+E58)</f>
        <v>286000</v>
      </c>
      <c r="F59" s="72">
        <f>SUM(F57+F58)</f>
        <v>750000</v>
      </c>
      <c r="G59" s="59">
        <f>SUM(C59:E59)</f>
        <v>750000</v>
      </c>
      <c r="H59" s="59"/>
      <c r="I59" s="1"/>
      <c r="J59" s="1"/>
    </row>
    <row r="60" spans="1:10" ht="16" thickTop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s="112" customFormat="1" ht="15">
      <c r="A61" s="111" t="s">
        <v>92</v>
      </c>
      <c r="B61" s="111"/>
      <c r="C61" s="111"/>
      <c r="D61" s="111"/>
      <c r="E61" s="111"/>
      <c r="F61" s="111"/>
      <c r="G61" s="111"/>
      <c r="H61" s="111"/>
      <c r="I61" s="111"/>
      <c r="J61" s="111"/>
    </row>
    <row r="62" spans="1:10" ht="15">
      <c r="A62" s="87"/>
      <c r="B62" s="88"/>
      <c r="C62" s="88" t="s">
        <v>1</v>
      </c>
      <c r="D62" s="88" t="s">
        <v>2</v>
      </c>
      <c r="E62" s="88" t="s">
        <v>3</v>
      </c>
      <c r="F62" s="88" t="s">
        <v>36</v>
      </c>
      <c r="G62" s="88" t="s">
        <v>160</v>
      </c>
      <c r="H62" s="8"/>
      <c r="I62" s="1"/>
      <c r="J62" s="1"/>
    </row>
    <row r="63" spans="1:10" ht="15">
      <c r="A63" s="88" t="s">
        <v>39</v>
      </c>
      <c r="B63" s="88"/>
      <c r="C63" s="89">
        <f>'Project 4 '!C71</f>
        <v>200000</v>
      </c>
      <c r="D63" s="89">
        <f>C72</f>
        <v>-596800</v>
      </c>
      <c r="E63" s="89">
        <f>D72</f>
        <v>-1821600</v>
      </c>
      <c r="F63" s="89">
        <f>SUM(C63:E63)</f>
        <v>-2218400</v>
      </c>
      <c r="G63" s="89">
        <f t="shared" ref="G63:G69" si="0">SUM(C63:E63)</f>
        <v>-2218400</v>
      </c>
      <c r="H63" s="74"/>
      <c r="I63" s="1"/>
      <c r="J63" s="1"/>
    </row>
    <row r="64" spans="1:10" s="95" customFormat="1" ht="16" thickBot="1">
      <c r="A64" s="93" t="s">
        <v>83</v>
      </c>
      <c r="B64" s="93"/>
      <c r="C64" s="98">
        <f>C13</f>
        <v>6860000</v>
      </c>
      <c r="D64" s="98">
        <f>D13</f>
        <v>8050000</v>
      </c>
      <c r="E64" s="98">
        <f>E13</f>
        <v>9800000</v>
      </c>
      <c r="F64" s="98">
        <f>F13</f>
        <v>24710000</v>
      </c>
      <c r="G64" s="98">
        <f t="shared" si="0"/>
        <v>24710000</v>
      </c>
      <c r="H64" s="118"/>
      <c r="I64" s="94"/>
      <c r="J64" s="94"/>
    </row>
    <row r="65" spans="1:14" s="110" customFormat="1" ht="17" thickTop="1" thickBot="1">
      <c r="A65" s="107" t="s">
        <v>40</v>
      </c>
      <c r="B65" s="107"/>
      <c r="C65" s="108">
        <f>SUM(C63+C64)</f>
        <v>7060000</v>
      </c>
      <c r="D65" s="108">
        <f>SUM(D63:D64)</f>
        <v>7453200</v>
      </c>
      <c r="E65" s="108">
        <f>SUM(E63:E64)</f>
        <v>7978400</v>
      </c>
      <c r="F65" s="108">
        <f>SUM(C65:E65)</f>
        <v>22491600</v>
      </c>
      <c r="G65" s="108">
        <f t="shared" si="0"/>
        <v>22491600</v>
      </c>
      <c r="H65" s="119"/>
      <c r="I65" s="109"/>
      <c r="J65" s="109"/>
    </row>
    <row r="66" spans="1:14" s="86" customFormat="1" ht="16" thickTop="1">
      <c r="A66" s="105" t="s">
        <v>166</v>
      </c>
      <c r="B66" s="105"/>
      <c r="C66" s="106">
        <f>B58</f>
        <v>70000</v>
      </c>
      <c r="D66" s="106">
        <f>D58</f>
        <v>70000</v>
      </c>
      <c r="E66" s="106">
        <f>E58</f>
        <v>70000</v>
      </c>
      <c r="F66" s="106">
        <f>SUM(C66:E66)</f>
        <v>210000</v>
      </c>
      <c r="G66" s="106">
        <f t="shared" si="0"/>
        <v>210000</v>
      </c>
      <c r="H66" s="120"/>
      <c r="I66" s="85" t="s">
        <v>165</v>
      </c>
      <c r="J66" s="85"/>
    </row>
    <row r="67" spans="1:14" ht="15">
      <c r="A67" s="88" t="s">
        <v>84</v>
      </c>
      <c r="B67" s="88"/>
      <c r="C67" s="89">
        <f>C34</f>
        <v>4800000</v>
      </c>
      <c r="D67" s="89">
        <f>D34</f>
        <v>5840000</v>
      </c>
      <c r="E67" s="89">
        <f>E34</f>
        <v>6560000</v>
      </c>
      <c r="F67" s="89">
        <f>F34</f>
        <v>17200000</v>
      </c>
      <c r="G67" s="89">
        <f t="shared" si="0"/>
        <v>17200000</v>
      </c>
      <c r="H67" s="74"/>
      <c r="I67" s="1"/>
      <c r="J67" s="1"/>
    </row>
    <row r="68" spans="1:14" ht="15">
      <c r="A68" s="88" t="s">
        <v>85</v>
      </c>
      <c r="B68" s="88"/>
      <c r="C68" s="89">
        <f>C42</f>
        <v>1776000</v>
      </c>
      <c r="D68" s="89">
        <f>D42</f>
        <v>2146000</v>
      </c>
      <c r="E68" s="89">
        <f>E42</f>
        <v>2368000</v>
      </c>
      <c r="F68" s="89">
        <f>F42</f>
        <v>6290000</v>
      </c>
      <c r="G68" s="89">
        <f t="shared" si="0"/>
        <v>6290000</v>
      </c>
      <c r="H68" s="74"/>
      <c r="I68" s="1"/>
      <c r="J68" s="1"/>
    </row>
    <row r="69" spans="1:14" s="86" customFormat="1" ht="15">
      <c r="A69" s="90" t="s">
        <v>86</v>
      </c>
      <c r="B69" s="90"/>
      <c r="C69" s="91">
        <f>SUM(C48+C59)</f>
        <v>866800</v>
      </c>
      <c r="D69" s="91">
        <f>SUM(D48+D59)</f>
        <v>1038800</v>
      </c>
      <c r="E69" s="91">
        <f>(E48+E59)</f>
        <v>1156400</v>
      </c>
      <c r="F69" s="91">
        <f>SUM(F48+F59)</f>
        <v>3062000</v>
      </c>
      <c r="G69" s="91">
        <f t="shared" si="0"/>
        <v>3062000</v>
      </c>
      <c r="H69" s="120"/>
      <c r="I69" s="85"/>
      <c r="J69" s="85"/>
    </row>
    <row r="70" spans="1:14" s="104" customFormat="1" ht="16" thickBot="1">
      <c r="A70" s="101" t="s">
        <v>87</v>
      </c>
      <c r="B70" s="101"/>
      <c r="C70" s="102">
        <f>C57</f>
        <v>144000</v>
      </c>
      <c r="D70" s="102">
        <f>D57</f>
        <v>180000</v>
      </c>
      <c r="E70" s="102">
        <f>E57</f>
        <v>216000</v>
      </c>
      <c r="F70" s="102">
        <f>SUM(C70:E70)</f>
        <v>540000</v>
      </c>
      <c r="G70" s="102">
        <f>SUM(C57:E57)</f>
        <v>540000</v>
      </c>
      <c r="H70" s="121"/>
      <c r="I70" s="103"/>
      <c r="J70" s="103"/>
    </row>
    <row r="71" spans="1:14" s="95" customFormat="1" ht="17" thickTop="1" thickBot="1">
      <c r="A71" s="99" t="s">
        <v>88</v>
      </c>
      <c r="B71" s="99"/>
      <c r="C71" s="100">
        <f>SUM(C66:C70)</f>
        <v>7656800</v>
      </c>
      <c r="D71" s="100">
        <f>SUM(D66:D70)</f>
        <v>9274800</v>
      </c>
      <c r="E71" s="100">
        <f>SUM(E66:E70)</f>
        <v>10370400</v>
      </c>
      <c r="F71" s="100">
        <f>SUM(C71:E71)</f>
        <v>27302000</v>
      </c>
      <c r="G71" s="100">
        <f>SUM(C71:E71)</f>
        <v>27302000</v>
      </c>
      <c r="H71" s="118"/>
      <c r="I71" s="94"/>
      <c r="J71" s="94"/>
    </row>
    <row r="72" spans="1:14" s="92" customFormat="1" ht="16" thickTop="1">
      <c r="A72" s="96" t="s">
        <v>89</v>
      </c>
      <c r="B72" s="96"/>
      <c r="C72" s="97">
        <f>SUM(C65-C71)</f>
        <v>-596800</v>
      </c>
      <c r="D72" s="97">
        <f>SUM(D65-D71)</f>
        <v>-1821600</v>
      </c>
      <c r="E72" s="97">
        <f>SUM(E65-E71)</f>
        <v>-2392000</v>
      </c>
      <c r="F72" s="97">
        <f>SUM(F65-F71)</f>
        <v>-4810400</v>
      </c>
      <c r="G72" s="97">
        <f>SUM(C72:E72)</f>
        <v>-4810400</v>
      </c>
      <c r="H72" s="74"/>
      <c r="I72" s="8"/>
      <c r="J72" s="8"/>
    </row>
    <row r="73" spans="1:14" s="95" customFormat="1" ht="16" thickBot="1">
      <c r="A73" s="93"/>
      <c r="B73" s="93"/>
      <c r="C73" s="93"/>
      <c r="D73" s="93"/>
      <c r="E73" s="93"/>
      <c r="F73" s="93"/>
      <c r="G73" s="93"/>
      <c r="H73" s="94"/>
      <c r="I73" s="94"/>
      <c r="J73" s="94"/>
    </row>
    <row r="74" spans="1:14" ht="16" thickTop="1">
      <c r="E74" s="1"/>
      <c r="F74" s="1"/>
      <c r="I74" s="12"/>
      <c r="J74" s="12"/>
      <c r="K74" s="12"/>
      <c r="L74" s="12"/>
      <c r="M74" s="12"/>
      <c r="N74" s="12"/>
    </row>
    <row r="75" spans="1:14" ht="15">
      <c r="A75" s="12" t="s">
        <v>117</v>
      </c>
      <c r="E75" s="1"/>
      <c r="F75" s="1"/>
      <c r="I75" s="12"/>
      <c r="J75" s="12"/>
      <c r="K75" s="12"/>
      <c r="L75" s="12"/>
      <c r="M75" s="12"/>
      <c r="N75" s="12"/>
    </row>
    <row r="76" spans="1:14" ht="15">
      <c r="A76" s="12" t="s">
        <v>116</v>
      </c>
      <c r="E76" s="1"/>
      <c r="F76" s="1"/>
      <c r="I76" s="12"/>
      <c r="J76" s="12"/>
      <c r="K76" s="12"/>
      <c r="L76" s="12"/>
      <c r="M76" s="12"/>
      <c r="N76" s="12"/>
    </row>
    <row r="77" spans="1:14" ht="15">
      <c r="A77" s="18" t="s">
        <v>170</v>
      </c>
      <c r="E77" s="1"/>
      <c r="F77" s="1"/>
      <c r="I77" s="12"/>
      <c r="J77" s="12"/>
      <c r="K77" s="12"/>
      <c r="L77" s="12"/>
      <c r="M77" s="12"/>
      <c r="N77" s="12"/>
    </row>
    <row r="78" spans="1:14" ht="15">
      <c r="A78" s="18"/>
      <c r="E78" s="1"/>
      <c r="F78" s="1"/>
      <c r="G78" s="1"/>
      <c r="H78" s="1"/>
      <c r="I78" s="1"/>
      <c r="J78" s="1"/>
    </row>
    <row r="79" spans="1:14" s="63" customFormat="1" ht="15">
      <c r="E79" s="61"/>
      <c r="F79" s="61" t="s">
        <v>173</v>
      </c>
      <c r="G79" s="61"/>
      <c r="H79" s="61"/>
      <c r="I79" s="61"/>
      <c r="J79" s="61" t="s">
        <v>181</v>
      </c>
    </row>
    <row r="80" spans="1:14" ht="15">
      <c r="A80" s="1" t="s">
        <v>141</v>
      </c>
      <c r="B80" s="1"/>
      <c r="C80" s="1"/>
      <c r="D80" s="1"/>
      <c r="E80" s="1"/>
      <c r="F80" s="1" t="s">
        <v>174</v>
      </c>
      <c r="G80" s="4">
        <f>F34</f>
        <v>17200000</v>
      </c>
      <c r="H80" s="4"/>
      <c r="I80" s="1" t="s">
        <v>173</v>
      </c>
      <c r="J80" s="4">
        <f>G85</f>
        <v>26884000</v>
      </c>
    </row>
    <row r="81" spans="1:10" ht="15">
      <c r="A81" s="1" t="s">
        <v>73</v>
      </c>
      <c r="B81" s="1"/>
      <c r="D81" s="28">
        <f>F28*C33</f>
        <v>13600000</v>
      </c>
      <c r="E81" s="1"/>
      <c r="F81" s="1" t="s">
        <v>175</v>
      </c>
      <c r="G81" s="116">
        <f>F42</f>
        <v>6290000</v>
      </c>
      <c r="H81" s="116"/>
      <c r="I81" s="1" t="s">
        <v>182</v>
      </c>
      <c r="J81" s="5">
        <f>F31</f>
        <v>75000</v>
      </c>
    </row>
    <row r="82" spans="1:10" ht="15">
      <c r="A82" s="1" t="s">
        <v>74</v>
      </c>
      <c r="B82" s="1"/>
      <c r="C82" s="1"/>
      <c r="D82" s="27">
        <f>F42</f>
        <v>6290000</v>
      </c>
      <c r="E82" s="1"/>
      <c r="F82" s="1" t="s">
        <v>176</v>
      </c>
      <c r="G82" s="4">
        <f>F50</f>
        <v>3326000</v>
      </c>
      <c r="H82" s="4"/>
      <c r="I82" s="1" t="s">
        <v>183</v>
      </c>
      <c r="J82" s="5"/>
    </row>
    <row r="83" spans="1:10" ht="15">
      <c r="A83" s="1" t="s">
        <v>75</v>
      </c>
      <c r="B83" s="1"/>
      <c r="C83" s="1"/>
      <c r="D83" s="9">
        <f>F50</f>
        <v>3326000</v>
      </c>
      <c r="E83" s="1"/>
      <c r="F83" s="1" t="s">
        <v>177</v>
      </c>
      <c r="G83" s="27">
        <f>F21</f>
        <v>120000</v>
      </c>
      <c r="H83" s="27"/>
      <c r="I83" s="1" t="s">
        <v>184</v>
      </c>
      <c r="J83" s="5">
        <f>F19</f>
        <v>140000</v>
      </c>
    </row>
    <row r="84" spans="1:10" ht="15">
      <c r="A84" s="1" t="s">
        <v>77</v>
      </c>
      <c r="B84" s="1"/>
      <c r="C84" s="1"/>
      <c r="D84" s="29">
        <f>SUM(D81:D83)</f>
        <v>23216000</v>
      </c>
      <c r="E84" s="1"/>
      <c r="F84" s="1" t="s">
        <v>178</v>
      </c>
      <c r="G84" s="5">
        <f>F29</f>
        <v>52000</v>
      </c>
      <c r="H84" s="5"/>
      <c r="I84" s="1" t="s">
        <v>185</v>
      </c>
      <c r="J84" s="4">
        <f>SUM(J80:J82)-J83</f>
        <v>26819000</v>
      </c>
    </row>
    <row r="85" spans="1:10" s="63" customFormat="1" ht="15">
      <c r="A85" s="61" t="s">
        <v>171</v>
      </c>
      <c r="B85" s="61"/>
      <c r="C85" s="61"/>
      <c r="D85" s="82">
        <f>C21*B23</f>
        <v>4758720</v>
      </c>
      <c r="E85" s="77">
        <f>('Project 4 '!H38)</f>
        <v>148.71</v>
      </c>
      <c r="F85" s="61" t="s">
        <v>179</v>
      </c>
      <c r="G85" s="117">
        <f>SUM(G80:G83)-G84</f>
        <v>26884000</v>
      </c>
      <c r="H85" s="117"/>
      <c r="I85" s="61"/>
      <c r="J85" s="61"/>
    </row>
    <row r="86" spans="1:10" ht="15">
      <c r="A86" s="1" t="s">
        <v>76</v>
      </c>
      <c r="B86" s="1"/>
      <c r="C86" s="1"/>
      <c r="D86" s="29">
        <f>SUM(D84:D85)</f>
        <v>27974720</v>
      </c>
      <c r="E86" s="1"/>
      <c r="F86" s="1"/>
      <c r="G86" s="1"/>
      <c r="H86" s="1"/>
      <c r="I86" s="1"/>
      <c r="J86" s="1"/>
    </row>
    <row r="87" spans="1:10" ht="15">
      <c r="A87" s="1" t="s">
        <v>172</v>
      </c>
      <c r="B87" s="1"/>
      <c r="C87" s="1"/>
      <c r="D87" s="9">
        <f>E85*E19</f>
        <v>7732920</v>
      </c>
      <c r="E87" s="58">
        <f>E29*E85</f>
        <v>7732920</v>
      </c>
      <c r="F87" s="1"/>
      <c r="G87" s="1"/>
      <c r="H87" s="1"/>
      <c r="I87" s="1"/>
      <c r="J87" s="1"/>
    </row>
    <row r="88" spans="1:10" s="84" customFormat="1" ht="16" thickBot="1">
      <c r="A88" s="83" t="s">
        <v>162</v>
      </c>
      <c r="B88" s="83">
        <v>20836640</v>
      </c>
      <c r="C88" s="114">
        <f>SUM(D86-D87)</f>
        <v>20241800</v>
      </c>
      <c r="D88" s="113">
        <f>B88</f>
        <v>20836640</v>
      </c>
      <c r="E88" s="83"/>
      <c r="F88" s="83"/>
      <c r="G88" s="83"/>
      <c r="H88" s="83"/>
      <c r="I88" s="83"/>
      <c r="J88" s="83"/>
    </row>
    <row r="89" spans="1:10" ht="16" thickTop="1">
      <c r="A89" s="1"/>
      <c r="B89" s="1" t="s">
        <v>186</v>
      </c>
      <c r="C89" s="115">
        <f>SUM(D88-C88)</f>
        <v>594840</v>
      </c>
      <c r="D89" s="29"/>
      <c r="E89" s="1"/>
      <c r="F89" s="1"/>
      <c r="G89" s="1"/>
      <c r="H89" s="1"/>
      <c r="I89" s="1"/>
      <c r="J89" s="1"/>
    </row>
    <row r="90" spans="1:10" ht="15">
      <c r="A90" s="1"/>
      <c r="B90" s="1"/>
      <c r="C90" s="116">
        <f>SUM(C33*B27)/(C89)</f>
        <v>1.3448994687647098E-4</v>
      </c>
      <c r="D90" s="29"/>
      <c r="E90" s="1"/>
      <c r="F90" s="1"/>
      <c r="G90" s="1"/>
      <c r="H90" s="1"/>
      <c r="I90" s="1"/>
      <c r="J90" s="1"/>
    </row>
    <row r="91" spans="1:10" s="63" customFormat="1" ht="15">
      <c r="A91" s="61" t="s">
        <v>142</v>
      </c>
      <c r="B91" s="61"/>
      <c r="C91" s="61"/>
      <c r="D91" s="61"/>
      <c r="E91" s="61"/>
      <c r="F91" s="61" t="s">
        <v>180</v>
      </c>
      <c r="G91" s="61"/>
      <c r="H91" s="61"/>
      <c r="I91" s="61"/>
      <c r="J91" s="61"/>
    </row>
    <row r="92" spans="1:10" ht="15">
      <c r="A92" s="1" t="s">
        <v>78</v>
      </c>
      <c r="B92" s="1"/>
      <c r="C92" s="1"/>
      <c r="D92" s="29">
        <f>F8</f>
        <v>26250000</v>
      </c>
      <c r="E92" s="1"/>
      <c r="F92" s="1"/>
      <c r="G92" s="1"/>
      <c r="H92" s="1"/>
      <c r="I92" s="1"/>
      <c r="J92" s="1"/>
    </row>
    <row r="93" spans="1:10" ht="15">
      <c r="A93" s="1" t="s">
        <v>79</v>
      </c>
      <c r="B93" s="1"/>
      <c r="C93" s="1"/>
      <c r="D93" s="9">
        <f>G85+F21-F19</f>
        <v>26864000</v>
      </c>
      <c r="E93" s="70">
        <f>F71</f>
        <v>27302000</v>
      </c>
      <c r="F93" s="70">
        <f>E93-D93</f>
        <v>438000</v>
      </c>
      <c r="G93" s="1"/>
      <c r="H93" s="1"/>
      <c r="I93" s="1"/>
      <c r="J93" s="1"/>
    </row>
    <row r="94" spans="1:10" ht="15">
      <c r="A94" s="1" t="s">
        <v>80</v>
      </c>
      <c r="B94" s="1"/>
      <c r="C94" s="1"/>
      <c r="D94" s="29">
        <f>D92-D93</f>
        <v>-614000</v>
      </c>
      <c r="E94" s="70">
        <f>E93-D92</f>
        <v>1052000</v>
      </c>
      <c r="F94" s="70">
        <f>E94-D94</f>
        <v>1666000</v>
      </c>
      <c r="G94" s="1"/>
      <c r="H94" s="1"/>
      <c r="I94" s="1"/>
      <c r="J94" s="1"/>
    </row>
    <row r="95" spans="1:10" ht="15">
      <c r="A95" s="1" t="s">
        <v>81</v>
      </c>
      <c r="B95" s="1"/>
      <c r="C95" s="1"/>
      <c r="D95" s="9">
        <f>F59</f>
        <v>750000</v>
      </c>
      <c r="E95" s="1"/>
      <c r="F95" s="1"/>
      <c r="G95" s="1"/>
      <c r="H95" s="1"/>
      <c r="I95" s="1"/>
      <c r="J95" s="1"/>
    </row>
    <row r="96" spans="1:10" ht="16" thickBot="1">
      <c r="A96" s="1" t="s">
        <v>82</v>
      </c>
      <c r="B96" s="1"/>
      <c r="C96" s="1"/>
      <c r="D96" s="30"/>
      <c r="E96" s="1"/>
      <c r="F96" s="1"/>
      <c r="G96" s="1"/>
      <c r="H96" s="1"/>
      <c r="I96" s="1"/>
      <c r="J96" s="1"/>
    </row>
    <row r="97" spans="1:10" ht="16" thickTop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">
      <c r="A98" s="13" t="s">
        <v>140</v>
      </c>
      <c r="B98" s="1"/>
      <c r="C98" s="1"/>
      <c r="D98" s="1"/>
      <c r="E98" s="1"/>
      <c r="F98" s="1"/>
      <c r="G98" s="1"/>
      <c r="H98" s="1"/>
      <c r="I98" s="1"/>
      <c r="J98" s="1"/>
    </row>
    <row r="99" spans="1:10" ht="15">
      <c r="A99" s="20" t="s">
        <v>118</v>
      </c>
      <c r="C99" s="1"/>
      <c r="D99" s="1"/>
      <c r="E99" s="1"/>
      <c r="F99" s="1"/>
      <c r="G99" s="1"/>
      <c r="H99" s="1"/>
      <c r="I99" s="1"/>
      <c r="J99" s="1"/>
    </row>
    <row r="100" spans="1:10" ht="15">
      <c r="A100" s="19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">
      <c r="A101" s="19"/>
      <c r="B101" s="1"/>
      <c r="C101" s="54"/>
      <c r="D101" s="54"/>
      <c r="E101" s="1"/>
      <c r="F101" s="1"/>
      <c r="G101" s="1"/>
      <c r="H101" s="1"/>
      <c r="I101" s="1"/>
      <c r="J101" s="1"/>
    </row>
    <row r="102" spans="1:10" ht="15">
      <c r="A102" s="12" t="s">
        <v>119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">
      <c r="A103" s="20" t="s">
        <v>120</v>
      </c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">
      <c r="A652" s="1"/>
      <c r="B652" s="1"/>
      <c r="C652" s="1"/>
      <c r="D652" s="1"/>
      <c r="E652" s="1"/>
      <c r="F652" s="1"/>
      <c r="G652" s="1"/>
      <c r="H652" s="1"/>
      <c r="I652" s="1"/>
      <c r="J652" s="1"/>
    </row>
  </sheetData>
  <mergeCells count="2">
    <mergeCell ref="A2:J2"/>
    <mergeCell ref="A3:J3"/>
  </mergeCells>
  <pageMargins left="0.75" right="0.75" top="1" bottom="1" header="0.5" footer="0.5"/>
  <pageSetup scale="48" orientation="portrait" horizontalDpi="36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4 </vt:lpstr>
      <vt:lpstr>Solution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Nye</dc:creator>
  <cp:lastModifiedBy>Randy J. Bendorf</cp:lastModifiedBy>
  <dcterms:created xsi:type="dcterms:W3CDTF">2015-02-20T12:42:00Z</dcterms:created>
  <dcterms:modified xsi:type="dcterms:W3CDTF">2015-04-29T02:58:49Z</dcterms:modified>
</cp:coreProperties>
</file>